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Office Old\"/>
    </mc:Choice>
  </mc:AlternateContent>
  <xr:revisionPtr revIDLastSave="0" documentId="8_{8DB30CFF-BFA1-4F3C-BE38-5F6900AD0BB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state="hidden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5" i="21" l="1"/>
  <c r="C3" i="2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14" l="1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F5" i="11"/>
  <c r="G5" i="11"/>
  <c r="F6" i="11"/>
  <c r="G6" i="11"/>
  <c r="E6" i="11"/>
  <c r="E5" i="11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J100" i="16" l="1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6" i="11"/>
  <c r="F26" i="12" s="1"/>
  <c r="F16" i="11"/>
  <c r="F16" i="12" s="1"/>
  <c r="F24" i="11"/>
  <c r="F24" i="12" s="1"/>
  <c r="F7" i="11"/>
  <c r="F7" i="12" s="1"/>
  <c r="F12" i="11"/>
  <c r="F12" i="12" s="1"/>
  <c r="F20" i="11"/>
  <c r="F20" i="12" s="1"/>
  <c r="F28" i="11"/>
  <c r="F28" i="12" s="1"/>
  <c r="F8" i="11"/>
  <c r="F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0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H14" i="1" s="1"/>
  <c r="Q19" i="11"/>
  <c r="Q19" i="12" s="1"/>
  <c r="Q20" i="11"/>
  <c r="Q20" i="12" s="1"/>
  <c r="Q21" i="11"/>
  <c r="Q21" i="12" s="1"/>
  <c r="Q22" i="11"/>
  <c r="Q22" i="12" s="1"/>
  <c r="H21" i="1" s="1"/>
  <c r="Q23" i="11"/>
  <c r="Q23" i="12" s="1"/>
  <c r="Q24" i="11"/>
  <c r="Q24" i="12" s="1"/>
  <c r="Q25" i="11"/>
  <c r="Q25" i="12" s="1"/>
  <c r="Q26" i="11"/>
  <c r="Q26" i="12" s="1"/>
  <c r="H25" i="1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1" i="1" l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<sst xmlns="http://schemas.openxmlformats.org/spreadsheetml/2006/main" count="659" uniqueCount="338">
  <si>
    <t>CASTRO ORTECHO, MARCO ANTONIO</t>
  </si>
  <si>
    <t>CHOQUE BALBOA, JOSE LUIS</t>
  </si>
  <si>
    <t>CHUMPITAZ SEGURA, PHILLIPS BRAJAN</t>
  </si>
  <si>
    <t>CORREA OLANO, JOSE ANTONIO</t>
  </si>
  <si>
    <t>COZ GARCIA, FRANCISCO</t>
  </si>
  <si>
    <t>DE LA MATA ESPINOZA, CARLOS</t>
  </si>
  <si>
    <t>FERIA MORENO, EDSON ALBERTO</t>
  </si>
  <si>
    <t>FERNÁNDEZ VÁSQUEZ, JOSÉ RICARDO</t>
  </si>
  <si>
    <t>GARCIA ROZAS, OMAR ANDRES</t>
  </si>
  <si>
    <t>GIRALDO SARMIENTO, ANDRES FELIX</t>
  </si>
  <si>
    <t>GOICOCHEA BACON, JONATAN VLADIMIR</t>
  </si>
  <si>
    <t>GUZMAN GUTIERREZ, GABRIEL</t>
  </si>
  <si>
    <t>HINOJOSA BARRIOS, ZAIDA SANDRA</t>
  </si>
  <si>
    <t>HUAROTO GUTIERREZ, RAFAEL FLAVIO</t>
  </si>
  <si>
    <t>MARCELO CALIXTO, LUIS MICHAEL</t>
  </si>
  <si>
    <t>MOLINA MOSCOSO, DENNIS AHMED</t>
  </si>
  <si>
    <t>MORENO ZAVALETA, MANUEL ALBERTO</t>
  </si>
  <si>
    <t>RENGIFO REYNAGA, BRANDON PAUL</t>
  </si>
  <si>
    <t>SALAZAR MONTES, CARLOS ALBERTO</t>
  </si>
  <si>
    <t>SILVA VILCHEZ, JOSE LUIS</t>
  </si>
  <si>
    <t>TORRES ZAPATA, MICHEL EMERSON</t>
  </si>
  <si>
    <t>VEGA BUENO, JAVIER ADRIAN</t>
  </si>
  <si>
    <t>N°</t>
  </si>
  <si>
    <t>GRUPO</t>
  </si>
  <si>
    <t>REAÑO ROMERO, RUBEN DARIO</t>
  </si>
  <si>
    <t>Expresa con claridad y de manera concisa el mensaje a transmitir.</t>
  </si>
  <si>
    <t>01</t>
  </si>
  <si>
    <t>02</t>
  </si>
  <si>
    <t>03</t>
  </si>
  <si>
    <t>04</t>
  </si>
  <si>
    <t>05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</si>
  <si>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</si>
  <si>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</si>
  <si>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</si>
  <si>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</si>
  <si>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</si>
  <si>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</si>
  <si>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</si>
  <si>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</si>
  <si>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</si>
  <si>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</si>
  <si>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</si>
  <si>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</si>
  <si>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</si>
  <si>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</si>
  <si>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</si>
  <si>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</si>
  <si>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</si>
  <si>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</si>
  <si>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</si>
  <si>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</si>
  <si>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</si>
  <si>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</si>
  <si>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</si>
  <si>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</si>
  <si>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</si>
  <si>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</si>
  <si>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</si>
  <si>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</si>
  <si>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</si>
  <si>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</si>
  <si>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</si>
  <si>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</si>
  <si>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</si>
  <si>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</si>
  <si>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</si>
  <si>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</si>
  <si>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</si>
  <si>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</si>
  <si>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</si>
  <si>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</si>
  <si>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</si>
  <si>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</si>
  <si>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</si>
  <si>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</si>
  <si>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</si>
  <si>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</si>
  <si>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</si>
  <si>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</si>
  <si>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</si>
  <si>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</si>
  <si>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</si>
  <si>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</si>
  <si>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</si>
  <si>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</si>
  <si>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</si>
  <si>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</si>
  <si>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</si>
  <si>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</si>
  <si>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</si>
  <si>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</si>
  <si>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</si>
  <si>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</si>
  <si>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</si>
  <si>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</si>
  <si>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</si>
  <si>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</si>
  <si>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</si>
  <si>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</si>
  <si>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</si>
  <si>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</si>
  <si>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</si>
  <si>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</si>
  <si>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</si>
  <si>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</si>
  <si>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</si>
  <si>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</si>
  <si>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</si>
  <si>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</si>
  <si>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</si>
  <si>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</si>
  <si>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</si>
  <si>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</si>
  <si>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</si>
  <si>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</si>
  <si>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</si>
  <si>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</si>
  <si>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</si>
  <si>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</si>
  <si>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</si>
  <si>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</si>
  <si>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</si>
  <si>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</si>
  <si>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</si>
  <si>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</si>
  <si>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</si>
  <si>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</si>
  <si>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</si>
  <si>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</si>
  <si>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</si>
  <si>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</si>
  <si>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</si>
  <si>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</si>
  <si>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</si>
  <si>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</si>
  <si>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</si>
  <si>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</si>
  <si>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</si>
  <si>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</si>
  <si>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x</t>
  </si>
  <si>
    <t>APARICIO PALOMINO, HARLEY DAVINSON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</si>
  <si>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</si>
  <si>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</si>
  <si>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</si>
  <si>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</si>
  <si>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</si>
  <si>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</si>
  <si>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</si>
  <si>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</si>
  <si>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</si>
  <si>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</si>
  <si>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</si>
  <si>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</si>
  <si>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</si>
  <si>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</si>
  <si>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</si>
  <si>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</si>
  <si>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</si>
  <si>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</si>
  <si>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</si>
  <si>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</si>
  <si>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</si>
  <si>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</si>
  <si>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</si>
  <si>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</si>
  <si>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</si>
  <si>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</si>
  <si>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</si>
  <si>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</si>
  <si>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</si>
  <si>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</si>
  <si>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</si>
  <si>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</si>
  <si>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</si>
  <si>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</si>
  <si>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</si>
  <si>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</si>
  <si>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</si>
  <si>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</si>
  <si>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</si>
  <si>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</si>
  <si>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</si>
  <si>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</si>
  <si>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</si>
  <si>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</si>
  <si>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</si>
  <si>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</si>
  <si>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</si>
  <si>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</si>
  <si>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</si>
  <si>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</si>
  <si>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</si>
  <si>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</si>
  <si>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</si>
  <si>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</si>
  <si>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</si>
  <si>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</si>
  <si>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</si>
  <si>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</si>
  <si>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</si>
  <si>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</si>
  <si>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</si>
  <si>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</si>
  <si>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</si>
  <si>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</si>
  <si>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</si>
  <si>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</si>
  <si>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</si>
  <si>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</si>
  <si>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</si>
  <si>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</si>
  <si>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</si>
  <si>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</si>
  <si>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</si>
  <si>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</si>
  <si>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</si>
  <si>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</si>
  <si>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</si>
  <si>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</si>
  <si>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</si>
  <si>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X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</si>
  <si>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</si>
  <si>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</si>
  <si>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</si>
  <si>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</si>
  <si>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</si>
  <si>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</si>
  <si>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</si>
  <si>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</si>
  <si>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</si>
  <si>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</si>
  <si>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</si>
  <si>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</si>
  <si>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</si>
  <si>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</si>
  <si>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</si>
  <si>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</si>
  <si>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</si>
  <si>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</si>
  <si>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</si>
  <si>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</si>
  <si>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</si>
  <si>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</si>
  <si>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</si>
  <si>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Presentar a los estudiantes proyectos de diseño ya realizados explicando los métodos y técnicas aplicadas.</t>
  </si>
  <si>
    <t xml:space="preserve">Explicar a estudiantes la importancia del uso de materiales no contaminantes. Poner casos y ejemplos reales de contaminación ambiental.  </t>
  </si>
  <si>
    <t xml:space="preserve">Entregar a los estudiantes la lectura: "Materiales que Afectan el Ambiente y la Vida de las Personas” para discusión en clase y evaluación.  </t>
  </si>
  <si>
    <t>Acciones de Mejora a Partir de la Evaluación del Logro de los Resultados del Estudiante</t>
  </si>
  <si>
    <t xml:space="preserve">Preparar un documento explicando los alcances  usos de los diferentes instrumentos que se usan en el Laboratorio de Química. Repartir a los estudiantes y evaluar. </t>
  </si>
  <si>
    <t>Detallar en las guías de laboratorio  las características de los materiales que se utilizan en cada experiencia de laboratorio.</t>
  </si>
  <si>
    <t xml:space="preserve">Incluir en cada guía de laboratorio las normas de seguridad que aplican a la experiencia de laboratorio. Explicar al principio de cada experiencia. 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</si>
  <si>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</si>
  <si>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</si>
  <si>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</si>
  <si>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</si>
  <si>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</si>
  <si>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</si>
  <si>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</si>
  <si>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Presentar a los estudiantes las normas SME e ISO requeridas para el desarrollo de proyectos de diseño en Ingeniería.</t>
  </si>
  <si>
    <t>Informar al profesor del curso FI675 Termodinámica que los estudiantes no diferencian correctamente los diferentes ciclos termodinámicos.</t>
  </si>
  <si>
    <t>Cambiar la formula de Evaluación del curso al sistema A para incluir el Informe Final</t>
  </si>
  <si>
    <t xml:space="preserve">Comprar por lo menos cuatro balanzas de precisión adicionales para el Laboratorio de Química. Hay estudiantes que no usan las balanzas. </t>
  </si>
  <si>
    <t>Preparar un manual de seguridad del Laboratorio de Química.</t>
  </si>
  <si>
    <t xml:space="preserve">Preparar un manual de seguridad para el Laboratorio de Ventilación de Minas. 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</si>
  <si>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</si>
  <si>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</si>
  <si>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</si>
  <si>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</si>
  <si>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</si>
  <si>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</si>
  <si>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</si>
  <si>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</si>
  <si>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</si>
  <si>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</si>
  <si>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</si>
  <si>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</si>
  <si>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</si>
  <si>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</si>
  <si>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</si>
  <si>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</si>
  <si>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</si>
  <si>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</si>
  <si>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</si>
  <si>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</si>
  <si>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</si>
  <si>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</si>
  <si>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</si>
  <si>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</si>
  <si>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</si>
  <si>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</si>
  <si>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</si>
  <si>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</si>
  <si>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</si>
  <si>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</si>
  <si>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</si>
  <si>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</si>
  <si>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</si>
  <si>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</si>
  <si>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</si>
  <si>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</si>
  <si>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</si>
  <si>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</si>
  <si>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</si>
  <si>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</si>
  <si>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</si>
  <si>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</si>
  <si>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</si>
  <si>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</si>
  <si>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</si>
  <si>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</si>
  <si>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</si>
  <si>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</si>
  <si>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</si>
  <si>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</si>
  <si>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</si>
  <si>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</si>
  <si>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</si>
  <si>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</si>
  <si>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</si>
  <si>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</si>
  <si>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</si>
  <si>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</si>
  <si>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</si>
  <si>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</si>
  <si>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</si>
  <si>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</si>
  <si>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</si>
  <si>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</si>
  <si>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</si>
  <si>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</si>
  <si>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</si>
  <si>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</si>
  <si>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</si>
  <si>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</si>
  <si>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</si>
  <si>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</si>
  <si>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BEF01A Ética y Filosofía Política</t>
  </si>
  <si>
    <t>Ingeniería Naval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</si>
</sst>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32</v>
      </c>
      <c r="B2" s="188" t="s">
        <v>283</v>
      </c>
      <c r="C2" s="189"/>
      <c r="D2" s="190" t="s">
        <v>336</v>
      </c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316</v>
      </c>
      <c r="AW2" s="183"/>
      <c r="AX2" s="183"/>
      <c r="AY2" s="184"/>
      <c r="AZ2" s="179" t="s">
        <v>317</v>
      </c>
      <c r="BA2" s="180"/>
      <c r="BB2" s="180"/>
      <c r="BC2" s="180"/>
      <c r="BD2" s="180"/>
      <c r="BE2" s="181"/>
      <c r="BF2" s="179" t="s">
        <v>318</v>
      </c>
      <c r="BG2" s="180"/>
      <c r="BH2" s="180"/>
      <c r="BI2" s="180"/>
      <c r="BJ2" s="196" t="s">
        <v>53</v>
      </c>
      <c r="BK2" s="196"/>
      <c r="BL2" s="196"/>
      <c r="BM2" s="196"/>
      <c r="BN2" s="196" t="s">
        <v>55</v>
      </c>
      <c r="BO2" s="196"/>
      <c r="BP2" s="196"/>
      <c r="BQ2" s="178" t="s">
        <v>56</v>
      </c>
      <c r="BR2" s="178"/>
      <c r="BS2" s="178"/>
      <c r="BT2" s="178"/>
      <c r="BU2" s="178" t="s">
        <v>57</v>
      </c>
      <c r="BV2" s="178"/>
      <c r="BW2" s="178"/>
      <c r="BX2" s="178"/>
      <c r="BY2" s="178" t="s">
        <v>58</v>
      </c>
      <c r="BZ2" s="178"/>
      <c r="CA2" s="178"/>
      <c r="CB2" s="178"/>
      <c r="CC2" s="178"/>
      <c r="CD2" s="179" t="s">
        <v>319</v>
      </c>
      <c r="CE2" s="180"/>
      <c r="CF2" s="180"/>
      <c r="CG2" s="181"/>
      <c r="CH2" s="182" t="s">
        <v>320</v>
      </c>
      <c r="CI2" s="183"/>
      <c r="CJ2" s="184"/>
    </row>
    <row r="3" spans="1:92" ht="22.5" customHeight="1" x14ac:dyDescent="0.25">
      <c r="A3" s="2"/>
      <c r="B3" s="188" t="s">
        <v>282</v>
      </c>
      <c r="C3" s="189"/>
      <c r="D3" s="193" t="s">
        <v>337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331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332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22</v>
      </c>
      <c r="C6" s="170" t="s">
        <v>81</v>
      </c>
      <c r="D6" s="170" t="s">
        <v>134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135</v>
      </c>
      <c r="AU6" s="172" t="s">
        <v>136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82</v>
      </c>
      <c r="D8" s="20" t="s">
        <v>83</v>
      </c>
      <c r="E8" s="96">
        <f>COUNTIF(AV$8:AV8,"x")</f>
        <v>0</v>
      </c>
      <c r="F8" s="96">
        <f>COUNTIF(AW$8:AW8,"x")</f>
        <v>1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1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1</v>
      </c>
      <c r="AT8" s="21" t="s">
        <v>141</v>
      </c>
      <c r="AU8" s="24">
        <v>20</v>
      </c>
      <c r="AV8" s="5"/>
      <c r="AW8" s="5" t="s">
        <v>139</v>
      </c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 t="s">
        <v>139</v>
      </c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 t="s">
        <v>139</v>
      </c>
      <c r="CK8" s="14">
        <f>COUNTBLANK(AV8:CJ8)</f>
        <v>38</v>
      </c>
      <c r="CL8" s="7"/>
      <c r="CM8" s="7"/>
      <c r="CN8" s="7"/>
    </row>
    <row r="9" spans="1:92" x14ac:dyDescent="0.25">
      <c r="B9" s="16">
        <v>2</v>
      </c>
      <c r="C9" s="161"/>
      <c r="D9" s="20" t="s">
        <v>87</v>
      </c>
      <c r="E9" s="96">
        <f>COUNTIF(AV$8:AV9,"x")</f>
        <v>1</v>
      </c>
      <c r="F9" s="96">
        <f>COUNTIF(AW$8:AW9,"x")</f>
        <v>2</v>
      </c>
      <c r="G9" s="96">
        <f>COUNTIF(AX$8:AX9,"x")</f>
        <v>0</v>
      </c>
      <c r="H9" s="96">
        <f>COUNTIF(AY$8:AY9,"x")</f>
        <v>1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1</v>
      </c>
      <c r="W9" s="96">
        <f>COUNTIF(BN$8:BN9,"x")</f>
        <v>1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2</v>
      </c>
      <c r="AT9" s="21" t="s">
        <v>142</v>
      </c>
      <c r="AU9" s="24">
        <v>5</v>
      </c>
      <c r="AV9" s="5" t="s">
        <v>139</v>
      </c>
      <c r="AW9" s="5" t="s">
        <v>139</v>
      </c>
      <c r="AX9" s="5"/>
      <c r="AY9" s="5" t="s">
        <v>139</v>
      </c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 t="s">
        <v>139</v>
      </c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 t="s">
        <v>139</v>
      </c>
      <c r="CK9" s="14">
        <f t="shared" ref="CK9:CK81" si="1">COUNTBLANK(AV9:CJ9)</f>
        <v>36</v>
      </c>
    </row>
    <row r="10" spans="1:92" x14ac:dyDescent="0.25">
      <c r="B10" s="16">
        <v>3</v>
      </c>
      <c r="C10" s="161"/>
      <c r="D10" s="20" t="s">
        <v>84</v>
      </c>
      <c r="E10" s="96">
        <f>COUNTIF(AV$8:AV10,"x")</f>
        <v>1</v>
      </c>
      <c r="F10" s="96">
        <f>COUNTIF(AW$8:AW10,"x")</f>
        <v>2</v>
      </c>
      <c r="G10" s="96">
        <f>COUNTIF(AX$8:AX10,"x")</f>
        <v>1</v>
      </c>
      <c r="H10" s="96">
        <f>COUNTIF(AY$8:AY10,"x")</f>
        <v>1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1</v>
      </c>
      <c r="W10" s="96">
        <f>COUNTIF(BN$8:BN10,"x")</f>
        <v>2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3</v>
      </c>
      <c r="AT10" s="21" t="s">
        <v>143</v>
      </c>
      <c r="AU10" s="24">
        <v>4</v>
      </c>
      <c r="AV10" s="5"/>
      <c r="AW10" s="5"/>
      <c r="AX10" s="5" t="s">
        <v>220</v>
      </c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 t="s">
        <v>139</v>
      </c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 t="s">
        <v>139</v>
      </c>
      <c r="CK10" s="14">
        <f t="shared" si="1"/>
        <v>38</v>
      </c>
    </row>
    <row r="11" spans="1:92" x14ac:dyDescent="0.25">
      <c r="B11" s="16">
        <v>4</v>
      </c>
      <c r="C11" s="161"/>
      <c r="D11" s="20" t="s">
        <v>125</v>
      </c>
      <c r="E11" s="96">
        <f>COUNTIF(AV$8:AV11,"x")</f>
        <v>2</v>
      </c>
      <c r="F11" s="96">
        <f>COUNTIF(AW$8:AW11,"x")</f>
        <v>3</v>
      </c>
      <c r="G11" s="96">
        <f>COUNTIF(AX$8:AX11,"x")</f>
        <v>1</v>
      </c>
      <c r="H11" s="96">
        <f>COUNTIF(AY$8:AY11,"x")</f>
        <v>1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1</v>
      </c>
      <c r="W11" s="96">
        <f>COUNTIF(BN$8:BN11,"x")</f>
        <v>2</v>
      </c>
      <c r="X11" s="96">
        <f>COUNTIF(BO$8:BO11,"x")</f>
        <v>1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4</v>
      </c>
      <c r="AT11" s="21" t="s">
        <v>144</v>
      </c>
      <c r="AU11" s="24">
        <v>5</v>
      </c>
      <c r="AV11" s="5" t="s">
        <v>139</v>
      </c>
      <c r="AW11" s="5" t="s">
        <v>139</v>
      </c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 t="s">
        <v>139</v>
      </c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 t="s">
        <v>139</v>
      </c>
      <c r="CK11" s="14">
        <f t="shared" si="1"/>
        <v>37</v>
      </c>
    </row>
    <row r="12" spans="1:92" x14ac:dyDescent="0.25">
      <c r="B12" s="16">
        <v>5</v>
      </c>
      <c r="C12" s="161"/>
      <c r="D12" s="20" t="s">
        <v>85</v>
      </c>
      <c r="E12" s="96">
        <f>COUNTIF(AV$8:AV12,"x")</f>
        <v>2</v>
      </c>
      <c r="F12" s="96">
        <f>COUNTIF(AW$8:AW12,"x")</f>
        <v>3</v>
      </c>
      <c r="G12" s="96">
        <f>COUNTIF(AX$8:AX12,"x")</f>
        <v>2</v>
      </c>
      <c r="H12" s="96">
        <f>COUNTIF(AY$8:AY12,"x")</f>
        <v>1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1</v>
      </c>
      <c r="W12" s="96">
        <f>COUNTIF(BN$8:BN12,"x")</f>
        <v>2</v>
      </c>
      <c r="X12" s="96">
        <f>COUNTIF(BO$8:BO12,"x")</f>
        <v>2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4</v>
      </c>
      <c r="AT12" s="21" t="s">
        <v>145</v>
      </c>
      <c r="AU12" s="24">
        <v>4</v>
      </c>
      <c r="AV12" s="5"/>
      <c r="AW12" s="5"/>
      <c r="AX12" s="5" t="s">
        <v>220</v>
      </c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 t="s">
        <v>139</v>
      </c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39</v>
      </c>
    </row>
    <row r="13" spans="1:92" x14ac:dyDescent="0.25">
      <c r="B13" s="16">
        <v>6</v>
      </c>
      <c r="C13" s="161"/>
      <c r="D13" s="20" t="s">
        <v>88</v>
      </c>
      <c r="E13" s="96">
        <f>COUNTIF(AV$8:AV13,"x")</f>
        <v>2</v>
      </c>
      <c r="F13" s="96">
        <f>COUNTIF(AW$8:AW13,"x")</f>
        <v>4</v>
      </c>
      <c r="G13" s="96">
        <f>COUNTIF(AX$8:AX13,"x")</f>
        <v>2</v>
      </c>
      <c r="H13" s="96">
        <f>COUNTIF(AY$8:AY13,"x")</f>
        <v>1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1</v>
      </c>
      <c r="W13" s="96">
        <f>COUNTIF(BN$8:BN13,"x")</f>
        <v>2</v>
      </c>
      <c r="X13" s="96">
        <f>COUNTIF(BO$8:BO13,"x")</f>
        <v>3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4</v>
      </c>
      <c r="AT13" s="21" t="s">
        <v>146</v>
      </c>
      <c r="AU13" s="24">
        <v>5</v>
      </c>
      <c r="AV13" s="5"/>
      <c r="AW13" s="5" t="s">
        <v>220</v>
      </c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 t="s">
        <v>139</v>
      </c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39</v>
      </c>
    </row>
    <row r="14" spans="1:92" x14ac:dyDescent="0.25">
      <c r="B14" s="16">
        <v>7</v>
      </c>
      <c r="C14" s="161"/>
      <c r="D14" s="20" t="s">
        <v>126</v>
      </c>
      <c r="E14" s="96">
        <f>COUNTIF(AV$8:AV14,"x")</f>
        <v>3</v>
      </c>
      <c r="F14" s="96">
        <f>COUNTIF(AW$8:AW14,"x")</f>
        <v>4</v>
      </c>
      <c r="G14" s="96">
        <f>COUNTIF(AX$8:AX14,"x")</f>
        <v>2</v>
      </c>
      <c r="H14" s="96">
        <f>COUNTIF(AY$8:AY14,"x")</f>
        <v>1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1</v>
      </c>
      <c r="W14" s="96">
        <f>COUNTIF(BN$8:BN14,"x")</f>
        <v>2</v>
      </c>
      <c r="X14" s="96">
        <f>COUNTIF(BO$8:BO14,"x")</f>
        <v>3</v>
      </c>
      <c r="Y14" s="96">
        <f>COUNTIF(BP$8:BP14,"x")</f>
        <v>1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4</v>
      </c>
      <c r="AT14" s="21" t="s">
        <v>147</v>
      </c>
      <c r="AU14" s="24">
        <v>4</v>
      </c>
      <c r="AV14" s="5" t="s">
        <v>139</v>
      </c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 t="s">
        <v>139</v>
      </c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39</v>
      </c>
    </row>
    <row r="15" spans="1:92" x14ac:dyDescent="0.25">
      <c r="B15" s="16">
        <v>8</v>
      </c>
      <c r="C15" s="161"/>
      <c r="D15" s="20" t="s">
        <v>127</v>
      </c>
      <c r="E15" s="96">
        <f>COUNTIF(AV$8:AV15,"x")</f>
        <v>3</v>
      </c>
      <c r="F15" s="96">
        <f>COUNTIF(AW$8:AW15,"x")</f>
        <v>4</v>
      </c>
      <c r="G15" s="96">
        <f>COUNTIF(AX$8:AX15,"x")</f>
        <v>2</v>
      </c>
      <c r="H15" s="96">
        <f>COUNTIF(AY$8:AY15,"x")</f>
        <v>1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1</v>
      </c>
      <c r="W15" s="96">
        <f>COUNTIF(BN$8:BN15,"x")</f>
        <v>2</v>
      </c>
      <c r="X15" s="96">
        <f>COUNTIF(BO$8:BO15,"x")</f>
        <v>3</v>
      </c>
      <c r="Y15" s="96">
        <f>COUNTIF(BP$8:BP15,"x")</f>
        <v>2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4</v>
      </c>
      <c r="AT15" s="21" t="s">
        <v>148</v>
      </c>
      <c r="AU15" s="24">
        <v>5</v>
      </c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 t="s">
        <v>139</v>
      </c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40</v>
      </c>
    </row>
    <row r="16" spans="1:92" x14ac:dyDescent="0.25">
      <c r="B16" s="16">
        <v>9</v>
      </c>
      <c r="C16" s="161"/>
      <c r="D16" s="20" t="s">
        <v>128</v>
      </c>
      <c r="E16" s="96">
        <f>COUNTIF(AV$8:AV16,"x")</f>
        <v>3</v>
      </c>
      <c r="F16" s="96">
        <f>COUNTIF(AW$8:AW16,"x")</f>
        <v>4</v>
      </c>
      <c r="G16" s="96">
        <f>COUNTIF(AX$8:AX16,"x")</f>
        <v>2</v>
      </c>
      <c r="H16" s="96">
        <f>COUNTIF(AY$8:AY16,"x")</f>
        <v>1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1</v>
      </c>
      <c r="W16" s="96">
        <f>COUNTIF(BN$8:BN16,"x")</f>
        <v>2</v>
      </c>
      <c r="X16" s="96">
        <f>COUNTIF(BO$8:BO16,"x")</f>
        <v>3</v>
      </c>
      <c r="Y16" s="96">
        <f>COUNTIF(BP$8:BP16,"x")</f>
        <v>3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4</v>
      </c>
      <c r="AT16" s="21" t="s">
        <v>149</v>
      </c>
      <c r="AU16" s="24">
        <v>4</v>
      </c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 t="s">
        <v>139</v>
      </c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40</v>
      </c>
    </row>
    <row r="17" spans="2:89" x14ac:dyDescent="0.25">
      <c r="B17" s="16">
        <v>10</v>
      </c>
      <c r="C17" s="161"/>
      <c r="D17" s="20" t="s">
        <v>129</v>
      </c>
      <c r="E17" s="96">
        <f>COUNTIF(AV$8:AV17,"x")</f>
        <v>3</v>
      </c>
      <c r="F17" s="96">
        <f>COUNTIF(AW$8:AW17,"x")</f>
        <v>4</v>
      </c>
      <c r="G17" s="96">
        <f>COUNTIF(AX$8:AX17,"x")</f>
        <v>2</v>
      </c>
      <c r="H17" s="96">
        <f>COUNTIF(AY$8:AY17,"x")</f>
        <v>1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1</v>
      </c>
      <c r="W17" s="96">
        <f>COUNTIF(BN$8:BN17,"x")</f>
        <v>2</v>
      </c>
      <c r="X17" s="96">
        <f>COUNTIF(BO$8:BO17,"x")</f>
        <v>3</v>
      </c>
      <c r="Y17" s="96">
        <f>COUNTIF(BP$8:BP17,"x")</f>
        <v>4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4</v>
      </c>
      <c r="AT17" s="21" t="s">
        <v>150</v>
      </c>
      <c r="AU17" s="24">
        <v>5</v>
      </c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 t="s">
        <v>139</v>
      </c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40</v>
      </c>
    </row>
    <row r="18" spans="2:89" x14ac:dyDescent="0.25">
      <c r="B18" s="16">
        <v>11</v>
      </c>
      <c r="C18" s="161"/>
      <c r="D18" s="20" t="s">
        <v>130</v>
      </c>
      <c r="E18" s="96">
        <f>COUNTIF(AV$8:AV18,"x")</f>
        <v>3</v>
      </c>
      <c r="F18" s="96">
        <f>COUNTIF(AW$8:AW18,"x")</f>
        <v>4</v>
      </c>
      <c r="G18" s="96">
        <f>COUNTIF(AX$8:AX18,"x")</f>
        <v>2</v>
      </c>
      <c r="H18" s="96">
        <f>COUNTIF(AY$8:AY18,"x")</f>
        <v>1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1</v>
      </c>
      <c r="W18" s="96">
        <f>COUNTIF(BN$8:BN18,"x")</f>
        <v>2</v>
      </c>
      <c r="X18" s="96">
        <f>COUNTIF(BO$8:BO18,"x")</f>
        <v>3</v>
      </c>
      <c r="Y18" s="96">
        <f>COUNTIF(BP$8:BP18,"x")</f>
        <v>4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4</v>
      </c>
      <c r="AT18" s="21" t="s">
        <v>151</v>
      </c>
      <c r="AU18" s="24">
        <v>4</v>
      </c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86</v>
      </c>
      <c r="D19" s="20" t="s">
        <v>83</v>
      </c>
      <c r="E19" s="96">
        <f>COUNTIF(AV$8:AV19,"x")</f>
        <v>3</v>
      </c>
      <c r="F19" s="96">
        <f>COUNTIF(AW$8:AW19,"x")</f>
        <v>4</v>
      </c>
      <c r="G19" s="96">
        <f>COUNTIF(AX$8:AX19,"x")</f>
        <v>2</v>
      </c>
      <c r="H19" s="96">
        <f>COUNTIF(AY$8:AY19,"x")</f>
        <v>1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1</v>
      </c>
      <c r="W19" s="96">
        <f>COUNTIF(BN$8:BN19,"x")</f>
        <v>2</v>
      </c>
      <c r="X19" s="96">
        <f>COUNTIF(BO$8:BO19,"x")</f>
        <v>3</v>
      </c>
      <c r="Y19" s="96">
        <f>COUNTIF(BP$8:BP19,"x")</f>
        <v>4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4</v>
      </c>
      <c r="AT19" s="21" t="s">
        <v>152</v>
      </c>
      <c r="AU19" s="24">
        <v>20</v>
      </c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87</v>
      </c>
      <c r="E20" s="96">
        <f>COUNTIF(AV$8:AV20,"x")</f>
        <v>3</v>
      </c>
      <c r="F20" s="96">
        <f>COUNTIF(AW$8:AW20,"x")</f>
        <v>4</v>
      </c>
      <c r="G20" s="96">
        <f>COUNTIF(AX$8:AX20,"x")</f>
        <v>2</v>
      </c>
      <c r="H20" s="96">
        <f>COUNTIF(AY$8:AY20,"x")</f>
        <v>2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1</v>
      </c>
      <c r="W20" s="96">
        <f>COUNTIF(BN$8:BN20,"x")</f>
        <v>2</v>
      </c>
      <c r="X20" s="96">
        <f>COUNTIF(BO$8:BO20,"x")</f>
        <v>3</v>
      </c>
      <c r="Y20" s="96">
        <f>COUNTIF(BP$8:BP20,"x")</f>
        <v>4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4</v>
      </c>
      <c r="AT20" s="21" t="s">
        <v>153</v>
      </c>
      <c r="AU20" s="24">
        <v>5</v>
      </c>
      <c r="AV20" s="5"/>
      <c r="AW20" s="5"/>
      <c r="AX20" s="5"/>
      <c r="AY20" s="5" t="s">
        <v>139</v>
      </c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40</v>
      </c>
    </row>
    <row r="21" spans="2:89" x14ac:dyDescent="0.25">
      <c r="B21" s="16">
        <v>14</v>
      </c>
      <c r="C21" s="161"/>
      <c r="D21" s="20" t="s">
        <v>84</v>
      </c>
      <c r="E21" s="96">
        <f>COUNTIF(AV$8:AV21,"x")</f>
        <v>3</v>
      </c>
      <c r="F21" s="96">
        <f>COUNTIF(AW$8:AW21,"x")</f>
        <v>4</v>
      </c>
      <c r="G21" s="96">
        <f>COUNTIF(AX$8:AX21,"x")</f>
        <v>2</v>
      </c>
      <c r="H21" s="96">
        <f>COUNTIF(AY$8:AY21,"x")</f>
        <v>2</v>
      </c>
      <c r="I21" s="96">
        <f>COUNTIF(AZ$8:AZ21,"x")</f>
        <v>1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1</v>
      </c>
      <c r="W21" s="96">
        <f>COUNTIF(BN$8:BN21,"x")</f>
        <v>2</v>
      </c>
      <c r="X21" s="96">
        <f>COUNTIF(BO$8:BO21,"x")</f>
        <v>3</v>
      </c>
      <c r="Y21" s="96">
        <f>COUNTIF(BP$8:BP21,"x")</f>
        <v>4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4</v>
      </c>
      <c r="AT21" s="21" t="s">
        <v>154</v>
      </c>
      <c r="AU21" s="24">
        <v>4</v>
      </c>
      <c r="AV21" s="5"/>
      <c r="AW21" s="5"/>
      <c r="AX21" s="5"/>
      <c r="AY21" s="5"/>
      <c r="AZ21" s="5" t="s">
        <v>139</v>
      </c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40</v>
      </c>
    </row>
    <row r="22" spans="2:89" x14ac:dyDescent="0.25">
      <c r="B22" s="16">
        <v>15</v>
      </c>
      <c r="C22" s="161"/>
      <c r="D22" s="20" t="s">
        <v>125</v>
      </c>
      <c r="E22" s="96">
        <f>COUNTIF(AV$8:AV22,"x")</f>
        <v>3</v>
      </c>
      <c r="F22" s="96">
        <f>COUNTIF(AW$8:AW22,"x")</f>
        <v>4</v>
      </c>
      <c r="G22" s="96">
        <f>COUNTIF(AX$8:AX22,"x")</f>
        <v>2</v>
      </c>
      <c r="H22" s="96">
        <f>COUNTIF(AY$8:AY22,"x")</f>
        <v>2</v>
      </c>
      <c r="I22" s="96">
        <f>COUNTIF(AZ$8:AZ22,"x")</f>
        <v>1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1</v>
      </c>
      <c r="W22" s="96">
        <f>COUNTIF(BN$8:BN22,"x")</f>
        <v>2</v>
      </c>
      <c r="X22" s="96">
        <f>COUNTIF(BO$8:BO22,"x")</f>
        <v>3</v>
      </c>
      <c r="Y22" s="96">
        <f>COUNTIF(BP$8:BP22,"x")</f>
        <v>4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4</v>
      </c>
      <c r="AT22" s="21" t="s">
        <v>155</v>
      </c>
      <c r="AU22" s="24">
        <v>5</v>
      </c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85</v>
      </c>
      <c r="E23" s="96">
        <f>COUNTIF(AV$8:AV23,"x")</f>
        <v>3</v>
      </c>
      <c r="F23" s="96">
        <f>COUNTIF(AW$8:AW23,"x")</f>
        <v>4</v>
      </c>
      <c r="G23" s="96">
        <f>COUNTIF(AX$8:AX23,"x")</f>
        <v>2</v>
      </c>
      <c r="H23" s="96">
        <f>COUNTIF(AY$8:AY23,"x")</f>
        <v>2</v>
      </c>
      <c r="I23" s="96">
        <f>COUNTIF(AZ$8:AZ23,"x")</f>
        <v>1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1</v>
      </c>
      <c r="W23" s="96">
        <f>COUNTIF(BN$8:BN23,"x")</f>
        <v>2</v>
      </c>
      <c r="X23" s="96">
        <f>COUNTIF(BO$8:BO23,"x")</f>
        <v>3</v>
      </c>
      <c r="Y23" s="96">
        <f>COUNTIF(BP$8:BP23,"x")</f>
        <v>4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4</v>
      </c>
      <c r="AT23" s="21" t="s">
        <v>156</v>
      </c>
      <c r="AU23" s="24">
        <v>4</v>
      </c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88</v>
      </c>
      <c r="E24" s="96">
        <f>COUNTIF(AV$8:AV24,"x")</f>
        <v>3</v>
      </c>
      <c r="F24" s="96">
        <f>COUNTIF(AW$8:AW24,"x")</f>
        <v>4</v>
      </c>
      <c r="G24" s="96">
        <f>COUNTIF(AX$8:AX24,"x")</f>
        <v>2</v>
      </c>
      <c r="H24" s="96">
        <f>COUNTIF(AY$8:AY24,"x")</f>
        <v>2</v>
      </c>
      <c r="I24" s="96">
        <f>COUNTIF(AZ$8:AZ24,"x")</f>
        <v>2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1</v>
      </c>
      <c r="W24" s="96">
        <f>COUNTIF(BN$8:BN24,"x")</f>
        <v>2</v>
      </c>
      <c r="X24" s="96">
        <f>COUNTIF(BO$8:BO24,"x")</f>
        <v>3</v>
      </c>
      <c r="Y24" s="96">
        <f>COUNTIF(BP$8:BP24,"x")</f>
        <v>4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4</v>
      </c>
      <c r="AT24" s="21" t="s">
        <v>157</v>
      </c>
      <c r="AU24" s="24">
        <v>5</v>
      </c>
      <c r="AV24" s="5"/>
      <c r="AW24" s="5"/>
      <c r="AX24" s="5"/>
      <c r="AY24" s="5"/>
      <c r="AZ24" s="5" t="s">
        <v>139</v>
      </c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40</v>
      </c>
    </row>
    <row r="25" spans="2:89" x14ac:dyDescent="0.25">
      <c r="B25" s="16">
        <v>18</v>
      </c>
      <c r="C25" s="161"/>
      <c r="D25" s="20" t="s">
        <v>126</v>
      </c>
      <c r="E25" s="96">
        <f>COUNTIF(AV$8:AV25,"x")</f>
        <v>3</v>
      </c>
      <c r="F25" s="96">
        <f>COUNTIF(AW$8:AW25,"x")</f>
        <v>4</v>
      </c>
      <c r="G25" s="96">
        <f>COUNTIF(AX$8:AX25,"x")</f>
        <v>2</v>
      </c>
      <c r="H25" s="96">
        <f>COUNTIF(AY$8:AY25,"x")</f>
        <v>2</v>
      </c>
      <c r="I25" s="96">
        <f>COUNTIF(AZ$8:AZ25,"x")</f>
        <v>2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1</v>
      </c>
      <c r="W25" s="96">
        <f>COUNTIF(BN$8:BN25,"x")</f>
        <v>2</v>
      </c>
      <c r="X25" s="96">
        <f>COUNTIF(BO$8:BO25,"x")</f>
        <v>3</v>
      </c>
      <c r="Y25" s="96">
        <f>COUNTIF(BP$8:BP25,"x")</f>
        <v>4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4</v>
      </c>
      <c r="AT25" s="21" t="s">
        <v>158</v>
      </c>
      <c r="AU25" s="24">
        <v>6</v>
      </c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127</v>
      </c>
      <c r="E26" s="96">
        <f>COUNTIF(AV$8:AV26,"x")</f>
        <v>3</v>
      </c>
      <c r="F26" s="96">
        <f>COUNTIF(AW$8:AW26,"x")</f>
        <v>4</v>
      </c>
      <c r="G26" s="96">
        <f>COUNTIF(AX$8:AX26,"x")</f>
        <v>2</v>
      </c>
      <c r="H26" s="96">
        <f>COUNTIF(AY$8:AY26,"x")</f>
        <v>2</v>
      </c>
      <c r="I26" s="96">
        <f>COUNTIF(AZ$8:AZ26,"x")</f>
        <v>2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1</v>
      </c>
      <c r="W26" s="96">
        <f>COUNTIF(BN$8:BN26,"x")</f>
        <v>2</v>
      </c>
      <c r="X26" s="96">
        <f>COUNTIF(BO$8:BO26,"x")</f>
        <v>3</v>
      </c>
      <c r="Y26" s="96">
        <f>COUNTIF(BP$8:BP26,"x")</f>
        <v>4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4</v>
      </c>
      <c r="AT26" s="21" t="s">
        <v>159</v>
      </c>
      <c r="AU26" s="24">
        <v>5</v>
      </c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128</v>
      </c>
      <c r="E27" s="96">
        <f>COUNTIF(AV$8:AV27,"x")</f>
        <v>3</v>
      </c>
      <c r="F27" s="96">
        <f>COUNTIF(AW$8:AW27,"x")</f>
        <v>4</v>
      </c>
      <c r="G27" s="96">
        <f>COUNTIF(AX$8:AX27,"x")</f>
        <v>2</v>
      </c>
      <c r="H27" s="96">
        <f>COUNTIF(AY$8:AY27,"x")</f>
        <v>2</v>
      </c>
      <c r="I27" s="96">
        <f>COUNTIF(AZ$8:AZ27,"x")</f>
        <v>2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1</v>
      </c>
      <c r="W27" s="96">
        <f>COUNTIF(BN$8:BN27,"x")</f>
        <v>2</v>
      </c>
      <c r="X27" s="96">
        <f>COUNTIF(BO$8:BO27,"x")</f>
        <v>3</v>
      </c>
      <c r="Y27" s="96">
        <f>COUNTIF(BP$8:BP27,"x")</f>
        <v>4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4</v>
      </c>
      <c r="AT27" s="21" t="s">
        <v>160</v>
      </c>
      <c r="AU27" s="24">
        <v>4</v>
      </c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129</v>
      </c>
      <c r="E28" s="96">
        <f>COUNTIF(AV$8:AV28,"x")</f>
        <v>3</v>
      </c>
      <c r="F28" s="96">
        <f>COUNTIF(AW$8:AW28,"x")</f>
        <v>4</v>
      </c>
      <c r="G28" s="96">
        <f>COUNTIF(AX$8:AX28,"x")</f>
        <v>2</v>
      </c>
      <c r="H28" s="96">
        <f>COUNTIF(AY$8:AY28,"x")</f>
        <v>2</v>
      </c>
      <c r="I28" s="96">
        <f>COUNTIF(AZ$8:AZ28,"x")</f>
        <v>2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1</v>
      </c>
      <c r="W28" s="96">
        <f>COUNTIF(BN$8:BN28,"x")</f>
        <v>2</v>
      </c>
      <c r="X28" s="96">
        <f>COUNTIF(BO$8:BO28,"x")</f>
        <v>3</v>
      </c>
      <c r="Y28" s="96">
        <f>COUNTIF(BP$8:BP28,"x")</f>
        <v>4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4</v>
      </c>
      <c r="AT28" s="21" t="s">
        <v>161</v>
      </c>
      <c r="AU28" s="24">
        <v>5</v>
      </c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130</v>
      </c>
      <c r="E29" s="96">
        <f>COUNTIF(AV$8:AV29,"x")</f>
        <v>3</v>
      </c>
      <c r="F29" s="96">
        <f>COUNTIF(AW$8:AW29,"x")</f>
        <v>4</v>
      </c>
      <c r="G29" s="96">
        <f>COUNTIF(AX$8:AX29,"x")</f>
        <v>2</v>
      </c>
      <c r="H29" s="96">
        <f>COUNTIF(AY$8:AY29,"x")</f>
        <v>2</v>
      </c>
      <c r="I29" s="96">
        <f>COUNTIF(AZ$8:AZ29,"x")</f>
        <v>2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1</v>
      </c>
      <c r="W29" s="96">
        <f>COUNTIF(BN$8:BN29,"x")</f>
        <v>2</v>
      </c>
      <c r="X29" s="96">
        <f>COUNTIF(BO$8:BO29,"x")</f>
        <v>3</v>
      </c>
      <c r="Y29" s="96">
        <f>COUNTIF(BP$8:BP29,"x")</f>
        <v>4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4</v>
      </c>
      <c r="AT29" s="21" t="s">
        <v>162</v>
      </c>
      <c r="AU29" s="24">
        <v>4</v>
      </c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89</v>
      </c>
      <c r="D30" s="20" t="s">
        <v>90</v>
      </c>
      <c r="E30" s="96">
        <f>COUNTIF(AV$8:AV30,"x")</f>
        <v>3</v>
      </c>
      <c r="F30" s="96">
        <f>COUNTIF(AW$8:AW30,"x")</f>
        <v>4</v>
      </c>
      <c r="G30" s="96">
        <f>COUNTIF(AX$8:AX30,"x")</f>
        <v>2</v>
      </c>
      <c r="H30" s="96">
        <f>COUNTIF(AY$8:AY30,"x")</f>
        <v>2</v>
      </c>
      <c r="I30" s="96">
        <f>COUNTIF(AZ$8:AZ30,"x")</f>
        <v>3</v>
      </c>
      <c r="J30" s="96">
        <f>COUNTIF(BA$8:BA30,"x")</f>
        <v>1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1</v>
      </c>
      <c r="W30" s="96">
        <f>COUNTIF(BN$8:BN30,"x")</f>
        <v>2</v>
      </c>
      <c r="X30" s="96">
        <f>COUNTIF(BO$8:BO30,"x")</f>
        <v>3</v>
      </c>
      <c r="Y30" s="96">
        <f>COUNTIF(BP$8:BP30,"x")</f>
        <v>4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4</v>
      </c>
      <c r="AT30" s="21" t="s">
        <v>163</v>
      </c>
      <c r="AU30" s="24">
        <v>20</v>
      </c>
      <c r="AV30" s="5"/>
      <c r="AW30" s="5"/>
      <c r="AX30" s="5"/>
      <c r="AY30" s="5"/>
      <c r="AZ30" s="5" t="s">
        <v>139</v>
      </c>
      <c r="BA30" s="5" t="s">
        <v>139</v>
      </c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39</v>
      </c>
    </row>
    <row r="31" spans="2:89" ht="27" x14ac:dyDescent="0.25">
      <c r="B31" s="16">
        <v>24</v>
      </c>
      <c r="C31" s="21" t="s">
        <v>91</v>
      </c>
      <c r="D31" s="20" t="s">
        <v>90</v>
      </c>
      <c r="E31" s="96">
        <f>COUNTIF(AV$8:AV31,"x")</f>
        <v>3</v>
      </c>
      <c r="F31" s="96">
        <f>COUNTIF(AW$8:AW31,"x")</f>
        <v>4</v>
      </c>
      <c r="G31" s="96">
        <f>COUNTIF(AX$8:AX31,"x")</f>
        <v>2</v>
      </c>
      <c r="H31" s="96">
        <f>COUNTIF(AY$8:AY31,"x")</f>
        <v>2</v>
      </c>
      <c r="I31" s="96">
        <f>COUNTIF(AZ$8:AZ31,"x")</f>
        <v>3</v>
      </c>
      <c r="J31" s="96">
        <f>COUNTIF(BA$8:BA31,"x")</f>
        <v>2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1</v>
      </c>
      <c r="W31" s="96">
        <f>COUNTIF(BN$8:BN31,"x")</f>
        <v>2</v>
      </c>
      <c r="X31" s="96">
        <f>COUNTIF(BO$8:BO31,"x")</f>
        <v>3</v>
      </c>
      <c r="Y31" s="96">
        <f>COUNTIF(BP$8:BP31,"x")</f>
        <v>4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4</v>
      </c>
      <c r="AT31" s="21" t="s">
        <v>164</v>
      </c>
      <c r="AU31" s="24">
        <v>20</v>
      </c>
      <c r="AV31" s="5"/>
      <c r="AW31" s="5"/>
      <c r="AX31" s="5"/>
      <c r="AY31" s="5"/>
      <c r="AZ31" s="5"/>
      <c r="BA31" s="5" t="s">
        <v>139</v>
      </c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40</v>
      </c>
    </row>
    <row r="32" spans="2:89" ht="27" x14ac:dyDescent="0.25">
      <c r="B32" s="16">
        <v>25</v>
      </c>
      <c r="C32" s="21" t="s">
        <v>92</v>
      </c>
      <c r="D32" s="20" t="s">
        <v>90</v>
      </c>
      <c r="E32" s="96">
        <f>COUNTIF(AV$8:AV32,"x")</f>
        <v>3</v>
      </c>
      <c r="F32" s="96">
        <f>COUNTIF(AW$8:AW32,"x")</f>
        <v>4</v>
      </c>
      <c r="G32" s="96">
        <f>COUNTIF(AX$8:AX32,"x")</f>
        <v>2</v>
      </c>
      <c r="H32" s="96">
        <f>COUNTIF(AY$8:AY32,"x")</f>
        <v>2</v>
      </c>
      <c r="I32" s="96">
        <f>COUNTIF(AZ$8:AZ32,"x")</f>
        <v>3</v>
      </c>
      <c r="J32" s="96">
        <f>COUNTIF(BA$8:BA32,"x")</f>
        <v>3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1</v>
      </c>
      <c r="W32" s="96">
        <f>COUNTIF(BN$8:BN32,"x")</f>
        <v>2</v>
      </c>
      <c r="X32" s="96">
        <f>COUNTIF(BO$8:BO32,"x")</f>
        <v>3</v>
      </c>
      <c r="Y32" s="96">
        <f>COUNTIF(BP$8:BP32,"x")</f>
        <v>4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4</v>
      </c>
      <c r="AT32" s="21" t="s">
        <v>165</v>
      </c>
      <c r="AU32" s="24">
        <v>20</v>
      </c>
      <c r="AV32" s="5"/>
      <c r="AW32" s="5"/>
      <c r="AX32" s="5"/>
      <c r="AY32" s="5"/>
      <c r="AZ32" s="5"/>
      <c r="BA32" s="5" t="s">
        <v>139</v>
      </c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40</v>
      </c>
    </row>
    <row r="33" spans="2:89" ht="27" x14ac:dyDescent="0.25">
      <c r="B33" s="16">
        <v>26</v>
      </c>
      <c r="C33" s="21" t="s">
        <v>240</v>
      </c>
      <c r="D33" s="20" t="s">
        <v>90</v>
      </c>
      <c r="E33" s="96">
        <f>COUNTIF(AV$8:AV33,"x")</f>
        <v>3</v>
      </c>
      <c r="F33" s="96">
        <f>COUNTIF(AW$8:AW33,"x")</f>
        <v>4</v>
      </c>
      <c r="G33" s="96">
        <f>COUNTIF(AX$8:AX33,"x")</f>
        <v>2</v>
      </c>
      <c r="H33" s="96">
        <f>COUNTIF(AY$8:AY33,"x")</f>
        <v>2</v>
      </c>
      <c r="I33" s="96">
        <f>COUNTIF(AZ$8:AZ33,"x")</f>
        <v>3</v>
      </c>
      <c r="J33" s="96">
        <f>COUNTIF(BA$8:BA33,"x")</f>
        <v>4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1</v>
      </c>
      <c r="W33" s="96">
        <f>COUNTIF(BN$8:BN33,"x")</f>
        <v>2</v>
      </c>
      <c r="X33" s="96">
        <f>COUNTIF(BO$8:BO33,"x")</f>
        <v>3</v>
      </c>
      <c r="Y33" s="96">
        <f>COUNTIF(BP$8:BP33,"x")</f>
        <v>4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4</v>
      </c>
      <c r="AT33" s="21" t="s">
        <v>241</v>
      </c>
      <c r="AU33" s="24">
        <v>20</v>
      </c>
      <c r="AV33" s="5"/>
      <c r="AW33" s="5"/>
      <c r="AX33" s="5"/>
      <c r="AY33" s="5"/>
      <c r="AZ33" s="5"/>
      <c r="BA33" s="5" t="s">
        <v>139</v>
      </c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40</v>
      </c>
    </row>
    <row r="34" spans="2:89" ht="27" x14ac:dyDescent="0.25">
      <c r="B34" s="16">
        <v>27</v>
      </c>
      <c r="C34" s="21" t="s">
        <v>268</v>
      </c>
      <c r="D34" s="20" t="s">
        <v>90</v>
      </c>
      <c r="E34" s="96">
        <f>COUNTIF(AV$8:AV34,"x")</f>
        <v>3</v>
      </c>
      <c r="F34" s="96">
        <f>COUNTIF(AW$8:AW34,"x")</f>
        <v>4</v>
      </c>
      <c r="G34" s="96">
        <f>COUNTIF(AX$8:AX34,"x")</f>
        <v>2</v>
      </c>
      <c r="H34" s="96">
        <f>COUNTIF(AY$8:AY34,"x")</f>
        <v>2</v>
      </c>
      <c r="I34" s="96">
        <f>COUNTIF(AZ$8:AZ34,"x")</f>
        <v>3</v>
      </c>
      <c r="J34" s="96">
        <f>COUNTIF(BA$8:BA34,"x")</f>
        <v>4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1</v>
      </c>
      <c r="W34" s="96">
        <f>COUNTIF(BN$8:BN34,"x")</f>
        <v>2</v>
      </c>
      <c r="X34" s="96">
        <f>COUNTIF(BO$8:BO34,"x")</f>
        <v>3</v>
      </c>
      <c r="Y34" s="96">
        <f>COUNTIF(BP$8:BP34,"x")</f>
        <v>4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4</v>
      </c>
      <c r="AT34" s="21" t="s">
        <v>274</v>
      </c>
      <c r="AU34" s="24">
        <v>20</v>
      </c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269</v>
      </c>
      <c r="D35" s="20" t="s">
        <v>90</v>
      </c>
      <c r="E35" s="96">
        <f>COUNTIF(AV$8:AV35,"x")</f>
        <v>3</v>
      </c>
      <c r="F35" s="96">
        <f>COUNTIF(AW$8:AW35,"x")</f>
        <v>4</v>
      </c>
      <c r="G35" s="96">
        <f>COUNTIF(AX$8:AX35,"x")</f>
        <v>2</v>
      </c>
      <c r="H35" s="96">
        <f>COUNTIF(AY$8:AY35,"x")</f>
        <v>2</v>
      </c>
      <c r="I35" s="96">
        <f>COUNTIF(AZ$8:AZ35,"x")</f>
        <v>3</v>
      </c>
      <c r="J35" s="96">
        <f>COUNTIF(BA$8:BA35,"x")</f>
        <v>4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1</v>
      </c>
      <c r="W35" s="96">
        <f>COUNTIF(BN$8:BN35,"x")</f>
        <v>2</v>
      </c>
      <c r="X35" s="96">
        <f>COUNTIF(BO$8:BO35,"x")</f>
        <v>3</v>
      </c>
      <c r="Y35" s="96">
        <f>COUNTIF(BP$8:BP35,"x")</f>
        <v>4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4</v>
      </c>
      <c r="AT35" s="21" t="s">
        <v>275</v>
      </c>
      <c r="AU35" s="24">
        <v>20</v>
      </c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270</v>
      </c>
      <c r="D36" s="20" t="s">
        <v>90</v>
      </c>
      <c r="E36" s="96">
        <f>COUNTIF(AV$8:AV36,"x")</f>
        <v>3</v>
      </c>
      <c r="F36" s="96">
        <f>COUNTIF(AW$8:AW36,"x")</f>
        <v>4</v>
      </c>
      <c r="G36" s="96">
        <f>COUNTIF(AX$8:AX36,"x")</f>
        <v>2</v>
      </c>
      <c r="H36" s="96">
        <f>COUNTIF(AY$8:AY36,"x")</f>
        <v>2</v>
      </c>
      <c r="I36" s="96">
        <f>COUNTIF(AZ$8:AZ36,"x")</f>
        <v>3</v>
      </c>
      <c r="J36" s="96">
        <f>COUNTIF(BA$8:BA36,"x")</f>
        <v>4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1</v>
      </c>
      <c r="W36" s="96">
        <f>COUNTIF(BN$8:BN36,"x")</f>
        <v>2</v>
      </c>
      <c r="X36" s="96">
        <f>COUNTIF(BO$8:BO36,"x")</f>
        <v>3</v>
      </c>
      <c r="Y36" s="96">
        <f>COUNTIF(BP$8:BP36,"x")</f>
        <v>4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4</v>
      </c>
      <c r="AT36" s="21" t="s">
        <v>276</v>
      </c>
      <c r="AU36" s="24">
        <v>20</v>
      </c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271</v>
      </c>
      <c r="D37" s="20" t="s">
        <v>90</v>
      </c>
      <c r="E37" s="96">
        <f>COUNTIF(AV$8:AV37,"x")</f>
        <v>3</v>
      </c>
      <c r="F37" s="96">
        <f>COUNTIF(AW$8:AW37,"x")</f>
        <v>4</v>
      </c>
      <c r="G37" s="96">
        <f>COUNTIF(AX$8:AX37,"x")</f>
        <v>2</v>
      </c>
      <c r="H37" s="96">
        <f>COUNTIF(AY$8:AY37,"x")</f>
        <v>2</v>
      </c>
      <c r="I37" s="96">
        <f>COUNTIF(AZ$8:AZ37,"x")</f>
        <v>3</v>
      </c>
      <c r="J37" s="96">
        <f>COUNTIF(BA$8:BA37,"x")</f>
        <v>4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1</v>
      </c>
      <c r="W37" s="96">
        <f>COUNTIF(BN$8:BN37,"x")</f>
        <v>2</v>
      </c>
      <c r="X37" s="96">
        <f>COUNTIF(BO$8:BO37,"x")</f>
        <v>3</v>
      </c>
      <c r="Y37" s="96">
        <f>COUNTIF(BP$8:BP37,"x")</f>
        <v>4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4</v>
      </c>
      <c r="AT37" s="21" t="s">
        <v>277</v>
      </c>
      <c r="AU37" s="24">
        <v>20</v>
      </c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272</v>
      </c>
      <c r="D38" s="20" t="s">
        <v>90</v>
      </c>
      <c r="E38" s="96">
        <f>COUNTIF(AV$8:AV38,"x")</f>
        <v>3</v>
      </c>
      <c r="F38" s="96">
        <f>COUNTIF(AW$8:AW38,"x")</f>
        <v>4</v>
      </c>
      <c r="G38" s="96">
        <f>COUNTIF(AX$8:AX38,"x")</f>
        <v>2</v>
      </c>
      <c r="H38" s="96">
        <f>COUNTIF(AY$8:AY38,"x")</f>
        <v>2</v>
      </c>
      <c r="I38" s="96">
        <f>COUNTIF(AZ$8:AZ38,"x")</f>
        <v>3</v>
      </c>
      <c r="J38" s="96">
        <f>COUNTIF(BA$8:BA38,"x")</f>
        <v>4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1</v>
      </c>
      <c r="W38" s="96">
        <f>COUNTIF(BN$8:BN38,"x")</f>
        <v>2</v>
      </c>
      <c r="X38" s="96">
        <f>COUNTIF(BO$8:BO38,"x")</f>
        <v>3</v>
      </c>
      <c r="Y38" s="96">
        <f>COUNTIF(BP$8:BP38,"x")</f>
        <v>4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4</v>
      </c>
      <c r="AT38" s="21" t="s">
        <v>278</v>
      </c>
      <c r="AU38" s="24">
        <v>20</v>
      </c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273</v>
      </c>
      <c r="D39" s="20" t="s">
        <v>90</v>
      </c>
      <c r="E39" s="96">
        <f>COUNTIF(AV$8:AV39,"x")</f>
        <v>3</v>
      </c>
      <c r="F39" s="96">
        <f>COUNTIF(AW$8:AW39,"x")</f>
        <v>4</v>
      </c>
      <c r="G39" s="96">
        <f>COUNTIF(AX$8:AX39,"x")</f>
        <v>2</v>
      </c>
      <c r="H39" s="96">
        <f>COUNTIF(AY$8:AY39,"x")</f>
        <v>2</v>
      </c>
      <c r="I39" s="96">
        <f>COUNTIF(AZ$8:AZ39,"x")</f>
        <v>3</v>
      </c>
      <c r="J39" s="96">
        <f>COUNTIF(BA$8:BA39,"x")</f>
        <v>4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1</v>
      </c>
      <c r="W39" s="96">
        <f>COUNTIF(BN$8:BN39,"x")</f>
        <v>2</v>
      </c>
      <c r="X39" s="96">
        <f>COUNTIF(BO$8:BO39,"x")</f>
        <v>3</v>
      </c>
      <c r="Y39" s="96">
        <f>COUNTIF(BP$8:BP39,"x")</f>
        <v>4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4</v>
      </c>
      <c r="AT39" s="21" t="s">
        <v>281</v>
      </c>
      <c r="AU39" s="24">
        <v>20</v>
      </c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93</v>
      </c>
      <c r="D40" s="20" t="s">
        <v>94</v>
      </c>
      <c r="E40" s="96">
        <f>COUNTIF(AV$8:AV40,"x")</f>
        <v>3</v>
      </c>
      <c r="F40" s="96">
        <f>COUNTIF(AW$8:AW40,"x")</f>
        <v>4</v>
      </c>
      <c r="G40" s="96">
        <f>COUNTIF(AX$8:AX40,"x")</f>
        <v>2</v>
      </c>
      <c r="H40" s="96">
        <f>COUNTIF(AY$8:AY40,"x")</f>
        <v>2</v>
      </c>
      <c r="I40" s="96">
        <f>COUNTIF(AZ$8:AZ40,"x")</f>
        <v>3</v>
      </c>
      <c r="J40" s="96">
        <f>COUNTIF(BA$8:BA40,"x")</f>
        <v>4</v>
      </c>
      <c r="K40" s="96">
        <f>COUNTIF(BB$8:BB40,"x")</f>
        <v>1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1</v>
      </c>
      <c r="W40" s="96">
        <f>COUNTIF(BN$8:BN40,"x")</f>
        <v>2</v>
      </c>
      <c r="X40" s="96">
        <f>COUNTIF(BO$8:BO40,"x")</f>
        <v>3</v>
      </c>
      <c r="Y40" s="96">
        <f>COUNTIF(BP$8:BP40,"x")</f>
        <v>4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1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1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4</v>
      </c>
      <c r="AT40" s="21" t="s">
        <v>166</v>
      </c>
      <c r="AU40" s="24">
        <v>20</v>
      </c>
      <c r="AV40" s="5"/>
      <c r="AW40" s="5"/>
      <c r="AX40" s="5"/>
      <c r="AY40" s="5"/>
      <c r="AZ40" s="5"/>
      <c r="BA40" s="5"/>
      <c r="BB40" s="5" t="s">
        <v>139</v>
      </c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 t="s">
        <v>139</v>
      </c>
      <c r="BX40" s="5"/>
      <c r="BY40" s="5"/>
      <c r="BZ40" s="5"/>
      <c r="CA40" s="5"/>
      <c r="CB40" s="5" t="s">
        <v>139</v>
      </c>
      <c r="CC40" s="5"/>
      <c r="CD40" s="5"/>
      <c r="CE40" s="5"/>
      <c r="CF40" s="5"/>
      <c r="CG40" s="5"/>
      <c r="CH40" s="5"/>
      <c r="CI40" s="5"/>
      <c r="CJ40" s="5"/>
      <c r="CK40" s="14">
        <f t="shared" si="1"/>
        <v>38</v>
      </c>
    </row>
    <row r="41" spans="2:89" x14ac:dyDescent="0.25">
      <c r="B41" s="16">
        <v>34</v>
      </c>
      <c r="C41" s="163"/>
      <c r="D41" s="20" t="s">
        <v>95</v>
      </c>
      <c r="E41" s="96">
        <f>COUNTIF(AV$8:AV41,"x")</f>
        <v>3</v>
      </c>
      <c r="F41" s="96">
        <f>COUNTIF(AW$8:AW41,"x")</f>
        <v>4</v>
      </c>
      <c r="G41" s="96">
        <f>COUNTIF(AX$8:AX41,"x")</f>
        <v>2</v>
      </c>
      <c r="H41" s="96">
        <f>COUNTIF(AY$8:AY41,"x")</f>
        <v>2</v>
      </c>
      <c r="I41" s="96">
        <f>COUNTIF(AZ$8:AZ41,"x")</f>
        <v>3</v>
      </c>
      <c r="J41" s="96">
        <f>COUNTIF(BA$8:BA41,"x")</f>
        <v>4</v>
      </c>
      <c r="K41" s="96">
        <f>COUNTIF(BB$8:BB41,"x")</f>
        <v>1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1</v>
      </c>
      <c r="W41" s="96">
        <f>COUNTIF(BN$8:BN41,"x")</f>
        <v>2</v>
      </c>
      <c r="X41" s="96">
        <f>COUNTIF(BO$8:BO41,"x")</f>
        <v>3</v>
      </c>
      <c r="Y41" s="96">
        <f>COUNTIF(BP$8:BP41,"x")</f>
        <v>4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2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1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4</v>
      </c>
      <c r="AT41" s="21" t="s">
        <v>167</v>
      </c>
      <c r="AU41" s="24">
        <v>10</v>
      </c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 t="s">
        <v>139</v>
      </c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40</v>
      </c>
    </row>
    <row r="42" spans="2:89" x14ac:dyDescent="0.25">
      <c r="B42" s="16">
        <v>35</v>
      </c>
      <c r="C42" s="161" t="s">
        <v>96</v>
      </c>
      <c r="D42" s="20" t="s">
        <v>94</v>
      </c>
      <c r="E42" s="96">
        <f>COUNTIF(AV$8:AV42,"x")</f>
        <v>3</v>
      </c>
      <c r="F42" s="96">
        <f>COUNTIF(AW$8:AW42,"x")</f>
        <v>4</v>
      </c>
      <c r="G42" s="96">
        <f>COUNTIF(AX$8:AX42,"x")</f>
        <v>2</v>
      </c>
      <c r="H42" s="96">
        <f>COUNTIF(AY$8:AY42,"x")</f>
        <v>2</v>
      </c>
      <c r="I42" s="96">
        <f>COUNTIF(AZ$8:AZ42,"x")</f>
        <v>3</v>
      </c>
      <c r="J42" s="96">
        <f>COUNTIF(BA$8:BA42,"x")</f>
        <v>4</v>
      </c>
      <c r="K42" s="96">
        <f>COUNTIF(BB$8:BB42,"x")</f>
        <v>2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1</v>
      </c>
      <c r="W42" s="96">
        <f>COUNTIF(BN$8:BN42,"x")</f>
        <v>2</v>
      </c>
      <c r="X42" s="96">
        <f>COUNTIF(BO$8:BO42,"x")</f>
        <v>3</v>
      </c>
      <c r="Y42" s="96">
        <f>COUNTIF(BP$8:BP42,"x")</f>
        <v>4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3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1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1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4</v>
      </c>
      <c r="AT42" s="21" t="s">
        <v>168</v>
      </c>
      <c r="AU42" s="24">
        <v>20</v>
      </c>
      <c r="AV42" s="5"/>
      <c r="AW42" s="5"/>
      <c r="AX42" s="5"/>
      <c r="AY42" s="5"/>
      <c r="AZ42" s="5"/>
      <c r="BA42" s="5"/>
      <c r="BB42" s="5" t="s">
        <v>139</v>
      </c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 t="s">
        <v>139</v>
      </c>
      <c r="BX42" s="5"/>
      <c r="BY42" s="5"/>
      <c r="BZ42" s="5"/>
      <c r="CA42" s="5"/>
      <c r="CB42" s="5"/>
      <c r="CC42" s="5"/>
      <c r="CD42" s="5"/>
      <c r="CE42" s="5"/>
      <c r="CF42" s="5" t="s">
        <v>139</v>
      </c>
      <c r="CG42" s="5"/>
      <c r="CH42" s="5"/>
      <c r="CI42" s="5"/>
      <c r="CJ42" s="5"/>
      <c r="CK42" s="14">
        <f t="shared" si="1"/>
        <v>38</v>
      </c>
    </row>
    <row r="43" spans="2:89" x14ac:dyDescent="0.25">
      <c r="B43" s="16">
        <v>36</v>
      </c>
      <c r="C43" s="161"/>
      <c r="D43" s="20" t="s">
        <v>95</v>
      </c>
      <c r="E43" s="96">
        <f>COUNTIF(AV$8:AV43,"x")</f>
        <v>3</v>
      </c>
      <c r="F43" s="96">
        <f>COUNTIF(AW$8:AW43,"x")</f>
        <v>4</v>
      </c>
      <c r="G43" s="96">
        <f>COUNTIF(AX$8:AX43,"x")</f>
        <v>2</v>
      </c>
      <c r="H43" s="96">
        <f>COUNTIF(AY$8:AY43,"x")</f>
        <v>2</v>
      </c>
      <c r="I43" s="96">
        <f>COUNTIF(AZ$8:AZ43,"x")</f>
        <v>3</v>
      </c>
      <c r="J43" s="96">
        <f>COUNTIF(BA$8:BA43,"x")</f>
        <v>4</v>
      </c>
      <c r="K43" s="96">
        <f>COUNTIF(BB$8:BB43,"x")</f>
        <v>2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1</v>
      </c>
      <c r="W43" s="96">
        <f>COUNTIF(BN$8:BN43,"x")</f>
        <v>2</v>
      </c>
      <c r="X43" s="96">
        <f>COUNTIF(BO$8:BO43,"x")</f>
        <v>3</v>
      </c>
      <c r="Y43" s="96">
        <f>COUNTIF(BP$8:BP43,"x")</f>
        <v>4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4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1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1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4</v>
      </c>
      <c r="AT43" s="21" t="s">
        <v>169</v>
      </c>
      <c r="AU43" s="24">
        <v>10</v>
      </c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 t="s">
        <v>139</v>
      </c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40</v>
      </c>
    </row>
    <row r="44" spans="2:89" x14ac:dyDescent="0.25">
      <c r="B44" s="16">
        <v>37</v>
      </c>
      <c r="C44" s="161" t="s">
        <v>97</v>
      </c>
      <c r="D44" s="20" t="s">
        <v>94</v>
      </c>
      <c r="E44" s="96">
        <f>COUNTIF(AV$8:AV44,"x")</f>
        <v>3</v>
      </c>
      <c r="F44" s="96">
        <f>COUNTIF(AW$8:AW44,"x")</f>
        <v>4</v>
      </c>
      <c r="G44" s="96">
        <f>COUNTIF(AX$8:AX44,"x")</f>
        <v>2</v>
      </c>
      <c r="H44" s="96">
        <f>COUNTIF(AY$8:AY44,"x")</f>
        <v>2</v>
      </c>
      <c r="I44" s="96">
        <f>COUNTIF(AZ$8:AZ44,"x")</f>
        <v>3</v>
      </c>
      <c r="J44" s="96">
        <f>COUNTIF(BA$8:BA44,"x")</f>
        <v>4</v>
      </c>
      <c r="K44" s="96">
        <f>COUNTIF(BB$8:BB44,"x")</f>
        <v>2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1</v>
      </c>
      <c r="W44" s="96">
        <f>COUNTIF(BN$8:BN44,"x")</f>
        <v>2</v>
      </c>
      <c r="X44" s="96">
        <f>COUNTIF(BO$8:BO44,"x")</f>
        <v>3</v>
      </c>
      <c r="Y44" s="96">
        <f>COUNTIF(BP$8:BP44,"x")</f>
        <v>4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4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1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1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4</v>
      </c>
      <c r="AT44" s="21" t="s">
        <v>170</v>
      </c>
      <c r="AU44" s="24">
        <v>20</v>
      </c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95</v>
      </c>
      <c r="E45" s="96">
        <f>COUNTIF(AV$8:AV45,"x")</f>
        <v>3</v>
      </c>
      <c r="F45" s="96">
        <f>COUNTIF(AW$8:AW45,"x")</f>
        <v>4</v>
      </c>
      <c r="G45" s="96">
        <f>COUNTIF(AX$8:AX45,"x")</f>
        <v>2</v>
      </c>
      <c r="H45" s="96">
        <f>COUNTIF(AY$8:AY45,"x")</f>
        <v>2</v>
      </c>
      <c r="I45" s="96">
        <f>COUNTIF(AZ$8:AZ45,"x")</f>
        <v>3</v>
      </c>
      <c r="J45" s="96">
        <f>COUNTIF(BA$8:BA45,"x")</f>
        <v>4</v>
      </c>
      <c r="K45" s="96">
        <f>COUNTIF(BB$8:BB45,"x")</f>
        <v>2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1</v>
      </c>
      <c r="W45" s="96">
        <f>COUNTIF(BN$8:BN45,"x")</f>
        <v>2</v>
      </c>
      <c r="X45" s="96">
        <f>COUNTIF(BO$8:BO45,"x")</f>
        <v>3</v>
      </c>
      <c r="Y45" s="96">
        <f>COUNTIF(BP$8:BP45,"x")</f>
        <v>4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4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1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1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4</v>
      </c>
      <c r="AT45" s="21" t="s">
        <v>171</v>
      </c>
      <c r="AU45" s="24">
        <v>10</v>
      </c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131</v>
      </c>
      <c r="D46" s="20" t="s">
        <v>94</v>
      </c>
      <c r="E46" s="96">
        <f>COUNTIF(AV$8:AV46,"x")</f>
        <v>3</v>
      </c>
      <c r="F46" s="96">
        <f>COUNTIF(AW$8:AW46,"x")</f>
        <v>4</v>
      </c>
      <c r="G46" s="96">
        <f>COUNTIF(AX$8:AX46,"x")</f>
        <v>2</v>
      </c>
      <c r="H46" s="96">
        <f>COUNTIF(AY$8:AY46,"x")</f>
        <v>2</v>
      </c>
      <c r="I46" s="96">
        <f>COUNTIF(AZ$8:AZ46,"x")</f>
        <v>3</v>
      </c>
      <c r="J46" s="96">
        <f>COUNTIF(BA$8:BA46,"x")</f>
        <v>4</v>
      </c>
      <c r="K46" s="96">
        <f>COUNTIF(BB$8:BB46,"x")</f>
        <v>2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1</v>
      </c>
      <c r="W46" s="96">
        <f>COUNTIF(BN$8:BN46,"x")</f>
        <v>2</v>
      </c>
      <c r="X46" s="96">
        <f>COUNTIF(BO$8:BO46,"x")</f>
        <v>3</v>
      </c>
      <c r="Y46" s="96">
        <f>COUNTIF(BP$8:BP46,"x")</f>
        <v>4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4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1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1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4</v>
      </c>
      <c r="AT46" s="21" t="s">
        <v>172</v>
      </c>
      <c r="AU46" s="24">
        <v>20</v>
      </c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95</v>
      </c>
      <c r="E47" s="96">
        <f>COUNTIF(AV$8:AV47,"x")</f>
        <v>3</v>
      </c>
      <c r="F47" s="96">
        <f>COUNTIF(AW$8:AW47,"x")</f>
        <v>4</v>
      </c>
      <c r="G47" s="96">
        <f>COUNTIF(AX$8:AX47,"x")</f>
        <v>2</v>
      </c>
      <c r="H47" s="96">
        <f>COUNTIF(AY$8:AY47,"x")</f>
        <v>2</v>
      </c>
      <c r="I47" s="96">
        <f>COUNTIF(AZ$8:AZ47,"x")</f>
        <v>3</v>
      </c>
      <c r="J47" s="96">
        <f>COUNTIF(BA$8:BA47,"x")</f>
        <v>4</v>
      </c>
      <c r="K47" s="96">
        <f>COUNTIF(BB$8:BB47,"x")</f>
        <v>2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1</v>
      </c>
      <c r="W47" s="96">
        <f>COUNTIF(BN$8:BN47,"x")</f>
        <v>2</v>
      </c>
      <c r="X47" s="96">
        <f>COUNTIF(BO$8:BO47,"x")</f>
        <v>3</v>
      </c>
      <c r="Y47" s="96">
        <f>COUNTIF(BP$8:BP47,"x")</f>
        <v>4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4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1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1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4</v>
      </c>
      <c r="AT47" s="21" t="s">
        <v>173</v>
      </c>
      <c r="AU47" s="24">
        <v>10</v>
      </c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132</v>
      </c>
      <c r="D48" s="20" t="s">
        <v>94</v>
      </c>
      <c r="E48" s="96">
        <f>COUNTIF(AV$8:AV48,"x")</f>
        <v>3</v>
      </c>
      <c r="F48" s="96">
        <f>COUNTIF(AW$8:AW48,"x")</f>
        <v>4</v>
      </c>
      <c r="G48" s="96">
        <f>COUNTIF(AX$8:AX48,"x")</f>
        <v>2</v>
      </c>
      <c r="H48" s="96">
        <f>COUNTIF(AY$8:AY48,"x")</f>
        <v>2</v>
      </c>
      <c r="I48" s="96">
        <f>COUNTIF(AZ$8:AZ48,"x")</f>
        <v>3</v>
      </c>
      <c r="J48" s="96">
        <f>COUNTIF(BA$8:BA48,"x")</f>
        <v>4</v>
      </c>
      <c r="K48" s="96">
        <f>COUNTIF(BB$8:BB48,"x")</f>
        <v>2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1</v>
      </c>
      <c r="W48" s="96">
        <f>COUNTIF(BN$8:BN48,"x")</f>
        <v>2</v>
      </c>
      <c r="X48" s="96">
        <f>COUNTIF(BO$8:BO48,"x")</f>
        <v>3</v>
      </c>
      <c r="Y48" s="96">
        <f>COUNTIF(BP$8:BP48,"x")</f>
        <v>4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4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1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1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4</v>
      </c>
      <c r="AT48" s="21" t="s">
        <v>174</v>
      </c>
      <c r="AU48" s="24">
        <v>20</v>
      </c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95</v>
      </c>
      <c r="E49" s="96">
        <f>COUNTIF(AV$8:AV49,"x")</f>
        <v>3</v>
      </c>
      <c r="F49" s="96">
        <f>COUNTIF(AW$8:AW49,"x")</f>
        <v>4</v>
      </c>
      <c r="G49" s="96">
        <f>COUNTIF(AX$8:AX49,"x")</f>
        <v>2</v>
      </c>
      <c r="H49" s="96">
        <f>COUNTIF(AY$8:AY49,"x")</f>
        <v>2</v>
      </c>
      <c r="I49" s="96">
        <f>COUNTIF(AZ$8:AZ49,"x")</f>
        <v>3</v>
      </c>
      <c r="J49" s="96">
        <f>COUNTIF(BA$8:BA49,"x")</f>
        <v>4</v>
      </c>
      <c r="K49" s="96">
        <f>COUNTIF(BB$8:BB49,"x")</f>
        <v>2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1</v>
      </c>
      <c r="W49" s="96">
        <f>COUNTIF(BN$8:BN49,"x")</f>
        <v>2</v>
      </c>
      <c r="X49" s="96">
        <f>COUNTIF(BO$8:BO49,"x")</f>
        <v>3</v>
      </c>
      <c r="Y49" s="96">
        <f>COUNTIF(BP$8:BP49,"x")</f>
        <v>4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4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1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1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4</v>
      </c>
      <c r="AT49" s="21" t="s">
        <v>175</v>
      </c>
      <c r="AU49" s="24">
        <v>10</v>
      </c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133</v>
      </c>
      <c r="D50" s="20" t="s">
        <v>94</v>
      </c>
      <c r="E50" s="96">
        <f>COUNTIF(AV$8:AV50,"x")</f>
        <v>3</v>
      </c>
      <c r="F50" s="96">
        <f>COUNTIF(AW$8:AW50,"x")</f>
        <v>4</v>
      </c>
      <c r="G50" s="96">
        <f>COUNTIF(AX$8:AX50,"x")</f>
        <v>2</v>
      </c>
      <c r="H50" s="96">
        <f>COUNTIF(AY$8:AY50,"x")</f>
        <v>2</v>
      </c>
      <c r="I50" s="96">
        <f>COUNTIF(AZ$8:AZ50,"x")</f>
        <v>3</v>
      </c>
      <c r="J50" s="96">
        <f>COUNTIF(BA$8:BA50,"x")</f>
        <v>4</v>
      </c>
      <c r="K50" s="96">
        <f>COUNTIF(BB$8:BB50,"x")</f>
        <v>2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1</v>
      </c>
      <c r="W50" s="96">
        <f>COUNTIF(BN$8:BN50,"x")</f>
        <v>2</v>
      </c>
      <c r="X50" s="96">
        <f>COUNTIF(BO$8:BO50,"x")</f>
        <v>3</v>
      </c>
      <c r="Y50" s="96">
        <f>COUNTIF(BP$8:BP50,"x")</f>
        <v>4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4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1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1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4</v>
      </c>
      <c r="AT50" s="21" t="s">
        <v>176</v>
      </c>
      <c r="AU50" s="24">
        <v>20</v>
      </c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95</v>
      </c>
      <c r="E51" s="96">
        <f>COUNTIF(AV$8:AV51,"x")</f>
        <v>3</v>
      </c>
      <c r="F51" s="96">
        <f>COUNTIF(AW$8:AW51,"x")</f>
        <v>4</v>
      </c>
      <c r="G51" s="96">
        <f>COUNTIF(AX$8:AX51,"x")</f>
        <v>2</v>
      </c>
      <c r="H51" s="96">
        <f>COUNTIF(AY$8:AY51,"x")</f>
        <v>2</v>
      </c>
      <c r="I51" s="96">
        <f>COUNTIF(AZ$8:AZ51,"x")</f>
        <v>3</v>
      </c>
      <c r="J51" s="96">
        <f>COUNTIF(BA$8:BA51,"x")</f>
        <v>4</v>
      </c>
      <c r="K51" s="96">
        <f>COUNTIF(BB$8:BB51,"x")</f>
        <v>2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1</v>
      </c>
      <c r="W51" s="96">
        <f>COUNTIF(BN$8:BN51,"x")</f>
        <v>2</v>
      </c>
      <c r="X51" s="96">
        <f>COUNTIF(BO$8:BO51,"x")</f>
        <v>3</v>
      </c>
      <c r="Y51" s="96">
        <f>COUNTIF(BP$8:BP51,"x")</f>
        <v>4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4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1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1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4</v>
      </c>
      <c r="AT51" s="21" t="s">
        <v>177</v>
      </c>
      <c r="AU51" s="24">
        <v>10</v>
      </c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98</v>
      </c>
      <c r="D52" s="20" t="s">
        <v>99</v>
      </c>
      <c r="E52" s="96">
        <f>COUNTIF(AV$8:AV52,"x")</f>
        <v>3</v>
      </c>
      <c r="F52" s="96">
        <f>COUNTIF(AW$8:AW52,"x")</f>
        <v>4</v>
      </c>
      <c r="G52" s="96">
        <f>COUNTIF(AX$8:AX52,"x")</f>
        <v>2</v>
      </c>
      <c r="H52" s="96">
        <f>COUNTIF(AY$8:AY52,"x")</f>
        <v>2</v>
      </c>
      <c r="I52" s="96">
        <f>COUNTIF(AZ$8:AZ52,"x")</f>
        <v>3</v>
      </c>
      <c r="J52" s="96">
        <f>COUNTIF(BA$8:BA52,"x")</f>
        <v>4</v>
      </c>
      <c r="K52" s="96">
        <f>COUNTIF(BB$8:BB52,"x")</f>
        <v>2</v>
      </c>
      <c r="L52" s="96">
        <f>COUNTIF(BC$8:BC52,"x")</f>
        <v>0</v>
      </c>
      <c r="M52" s="96">
        <f>COUNTIF(BD$8:BD52,"x")</f>
        <v>1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1</v>
      </c>
      <c r="W52" s="96">
        <f>COUNTIF(BN$8:BN52,"x")</f>
        <v>2</v>
      </c>
      <c r="X52" s="96">
        <f>COUNTIF(BO$8:BO52,"x")</f>
        <v>3</v>
      </c>
      <c r="Y52" s="96">
        <f>COUNTIF(BP$8:BP52,"x")</f>
        <v>4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4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1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1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4</v>
      </c>
      <c r="AT52" s="21" t="s">
        <v>178</v>
      </c>
      <c r="AU52" s="24">
        <v>20</v>
      </c>
      <c r="AV52" s="5"/>
      <c r="AW52" s="5"/>
      <c r="AX52" s="5"/>
      <c r="AY52" s="5"/>
      <c r="AZ52" s="5"/>
      <c r="BA52" s="5"/>
      <c r="BB52" s="5"/>
      <c r="BC52" s="5"/>
      <c r="BD52" s="5" t="s">
        <v>139</v>
      </c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40</v>
      </c>
    </row>
    <row r="53" spans="2:89" x14ac:dyDescent="0.25">
      <c r="B53" s="16">
        <v>46</v>
      </c>
      <c r="C53" s="161"/>
      <c r="D53" s="20" t="s">
        <v>100</v>
      </c>
      <c r="E53" s="96">
        <f>COUNTIF(AV$8:AV53,"x")</f>
        <v>3</v>
      </c>
      <c r="F53" s="96">
        <f>COUNTIF(AW$8:AW53,"x")</f>
        <v>4</v>
      </c>
      <c r="G53" s="96">
        <f>COUNTIF(AX$8:AX53,"x")</f>
        <v>2</v>
      </c>
      <c r="H53" s="96">
        <f>COUNTIF(AY$8:AY53,"x")</f>
        <v>2</v>
      </c>
      <c r="I53" s="96">
        <f>COUNTIF(AZ$8:AZ53,"x")</f>
        <v>3</v>
      </c>
      <c r="J53" s="96">
        <f>COUNTIF(BA$8:BA53,"x")</f>
        <v>4</v>
      </c>
      <c r="K53" s="96">
        <f>COUNTIF(BB$8:BB53,"x")</f>
        <v>2</v>
      </c>
      <c r="L53" s="96">
        <f>COUNTIF(BC$8:BC53,"x")</f>
        <v>0</v>
      </c>
      <c r="M53" s="96">
        <f>COUNTIF(BD$8:BD53,"x")</f>
        <v>1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1</v>
      </c>
      <c r="W53" s="96">
        <f>COUNTIF(BN$8:BN53,"x")</f>
        <v>2</v>
      </c>
      <c r="X53" s="96">
        <f>COUNTIF(BO$8:BO53,"x")</f>
        <v>3</v>
      </c>
      <c r="Y53" s="96">
        <f>COUNTIF(BP$8:BP53,"x")</f>
        <v>4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4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1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1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4</v>
      </c>
      <c r="AT53" s="21" t="s">
        <v>179</v>
      </c>
      <c r="AU53" s="24">
        <v>5</v>
      </c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104</v>
      </c>
      <c r="E54" s="96">
        <f>COUNTIF(AV$8:AV54,"x")</f>
        <v>3</v>
      </c>
      <c r="F54" s="96">
        <f>COUNTIF(AW$8:AW54,"x")</f>
        <v>4</v>
      </c>
      <c r="G54" s="96">
        <f>COUNTIF(AX$8:AX54,"x")</f>
        <v>2</v>
      </c>
      <c r="H54" s="96">
        <f>COUNTIF(AY$8:AY54,"x")</f>
        <v>2</v>
      </c>
      <c r="I54" s="96">
        <f>COUNTIF(AZ$8:AZ54,"x")</f>
        <v>3</v>
      </c>
      <c r="J54" s="96">
        <f>COUNTIF(BA$8:BA54,"x")</f>
        <v>4</v>
      </c>
      <c r="K54" s="96">
        <f>COUNTIF(BB$8:BB54,"x")</f>
        <v>2</v>
      </c>
      <c r="L54" s="96">
        <f>COUNTIF(BC$8:BC54,"x")</f>
        <v>0</v>
      </c>
      <c r="M54" s="96">
        <f>COUNTIF(BD$8:BD54,"x")</f>
        <v>1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1</v>
      </c>
      <c r="W54" s="96">
        <f>COUNTIF(BN$8:BN54,"x")</f>
        <v>2</v>
      </c>
      <c r="X54" s="96">
        <f>COUNTIF(BO$8:BO54,"x")</f>
        <v>3</v>
      </c>
      <c r="Y54" s="96">
        <f>COUNTIF(BP$8:BP54,"x")</f>
        <v>4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4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1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1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4</v>
      </c>
      <c r="AT54" s="21" t="s">
        <v>180</v>
      </c>
      <c r="AU54" s="24">
        <v>6</v>
      </c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101</v>
      </c>
      <c r="E55" s="96">
        <f>COUNTIF(AV$8:AV55,"x")</f>
        <v>3</v>
      </c>
      <c r="F55" s="96">
        <f>COUNTIF(AW$8:AW55,"x")</f>
        <v>4</v>
      </c>
      <c r="G55" s="96">
        <f>COUNTIF(AX$8:AX55,"x")</f>
        <v>2</v>
      </c>
      <c r="H55" s="96">
        <f>COUNTIF(AY$8:AY55,"x")</f>
        <v>2</v>
      </c>
      <c r="I55" s="96">
        <f>COUNTIF(AZ$8:AZ55,"x")</f>
        <v>3</v>
      </c>
      <c r="J55" s="96">
        <f>COUNTIF(BA$8:BA55,"x")</f>
        <v>4</v>
      </c>
      <c r="K55" s="96">
        <f>COUNTIF(BB$8:BB55,"x")</f>
        <v>2</v>
      </c>
      <c r="L55" s="96">
        <f>COUNTIF(BC$8:BC55,"x")</f>
        <v>0</v>
      </c>
      <c r="M55" s="96">
        <f>COUNTIF(BD$8:BD55,"x")</f>
        <v>1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1</v>
      </c>
      <c r="W55" s="96">
        <f>COUNTIF(BN$8:BN55,"x")</f>
        <v>2</v>
      </c>
      <c r="X55" s="96">
        <f>COUNTIF(BO$8:BO55,"x")</f>
        <v>3</v>
      </c>
      <c r="Y55" s="96">
        <f>COUNTIF(BP$8:BP55,"x")</f>
        <v>4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4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1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1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4</v>
      </c>
      <c r="AT55" s="21" t="s">
        <v>181</v>
      </c>
      <c r="AU55" s="24">
        <v>5</v>
      </c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102</v>
      </c>
      <c r="E56" s="96">
        <f>COUNTIF(AV$8:AV56,"x")</f>
        <v>3</v>
      </c>
      <c r="F56" s="96">
        <f>COUNTIF(AW$8:AW56,"x")</f>
        <v>4</v>
      </c>
      <c r="G56" s="96">
        <f>COUNTIF(AX$8:AX56,"x")</f>
        <v>2</v>
      </c>
      <c r="H56" s="96">
        <f>COUNTIF(AY$8:AY56,"x")</f>
        <v>2</v>
      </c>
      <c r="I56" s="96">
        <f>COUNTIF(AZ$8:AZ56,"x")</f>
        <v>3</v>
      </c>
      <c r="J56" s="96">
        <f>COUNTIF(BA$8:BA56,"x")</f>
        <v>4</v>
      </c>
      <c r="K56" s="96">
        <f>COUNTIF(BB$8:BB56,"x")</f>
        <v>2</v>
      </c>
      <c r="L56" s="96">
        <f>COUNTIF(BC$8:BC56,"x")</f>
        <v>0</v>
      </c>
      <c r="M56" s="96">
        <f>COUNTIF(BD$8:BD56,"x")</f>
        <v>1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1</v>
      </c>
      <c r="W56" s="96">
        <f>COUNTIF(BN$8:BN56,"x")</f>
        <v>2</v>
      </c>
      <c r="X56" s="96">
        <f>COUNTIF(BO$8:BO56,"x")</f>
        <v>3</v>
      </c>
      <c r="Y56" s="96">
        <f>COUNTIF(BP$8:BP56,"x")</f>
        <v>4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4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1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1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4</v>
      </c>
      <c r="AT56" s="21" t="s">
        <v>182</v>
      </c>
      <c r="AU56" s="24">
        <v>4</v>
      </c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105</v>
      </c>
      <c r="E57" s="96">
        <f>COUNTIF(AV$8:AV57,"x")</f>
        <v>3</v>
      </c>
      <c r="F57" s="96">
        <f>COUNTIF(AW$8:AW57,"x")</f>
        <v>4</v>
      </c>
      <c r="G57" s="96">
        <f>COUNTIF(AX$8:AX57,"x")</f>
        <v>2</v>
      </c>
      <c r="H57" s="96">
        <f>COUNTIF(AY$8:AY57,"x")</f>
        <v>2</v>
      </c>
      <c r="I57" s="96">
        <f>COUNTIF(AZ$8:AZ57,"x")</f>
        <v>3</v>
      </c>
      <c r="J57" s="96">
        <f>COUNTIF(BA$8:BA57,"x")</f>
        <v>4</v>
      </c>
      <c r="K57" s="96">
        <f>COUNTIF(BB$8:BB57,"x")</f>
        <v>2</v>
      </c>
      <c r="L57" s="96">
        <f>COUNTIF(BC$8:BC57,"x")</f>
        <v>0</v>
      </c>
      <c r="M57" s="96">
        <f>COUNTIF(BD$8:BD57,"x")</f>
        <v>1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1</v>
      </c>
      <c r="W57" s="96">
        <f>COUNTIF(BN$8:BN57,"x")</f>
        <v>2</v>
      </c>
      <c r="X57" s="96">
        <f>COUNTIF(BO$8:BO57,"x")</f>
        <v>3</v>
      </c>
      <c r="Y57" s="96">
        <f>COUNTIF(BP$8:BP57,"x")</f>
        <v>4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4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1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1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4</v>
      </c>
      <c r="AT57" s="21" t="s">
        <v>183</v>
      </c>
      <c r="AU57" s="24">
        <v>3</v>
      </c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107</v>
      </c>
      <c r="E58" s="96">
        <f>COUNTIF(AV$8:AV58,"x")</f>
        <v>3</v>
      </c>
      <c r="F58" s="96">
        <f>COUNTIF(AW$8:AW58,"x")</f>
        <v>4</v>
      </c>
      <c r="G58" s="96">
        <f>COUNTIF(AX$8:AX58,"x")</f>
        <v>2</v>
      </c>
      <c r="H58" s="96">
        <f>COUNTIF(AY$8:AY58,"x")</f>
        <v>2</v>
      </c>
      <c r="I58" s="96">
        <f>COUNTIF(AZ$8:AZ58,"x")</f>
        <v>3</v>
      </c>
      <c r="J58" s="96">
        <f>COUNTIF(BA$8:BA58,"x")</f>
        <v>4</v>
      </c>
      <c r="K58" s="96">
        <f>COUNTIF(BB$8:BB58,"x")</f>
        <v>2</v>
      </c>
      <c r="L58" s="96">
        <f>COUNTIF(BC$8:BC58,"x")</f>
        <v>0</v>
      </c>
      <c r="M58" s="96">
        <f>COUNTIF(BD$8:BD58,"x")</f>
        <v>1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1</v>
      </c>
      <c r="W58" s="96">
        <f>COUNTIF(BN$8:BN58,"x")</f>
        <v>2</v>
      </c>
      <c r="X58" s="96">
        <f>COUNTIF(BO$8:BO58,"x")</f>
        <v>3</v>
      </c>
      <c r="Y58" s="96">
        <f>COUNTIF(BP$8:BP58,"x")</f>
        <v>4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4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1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1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4</v>
      </c>
      <c r="AT58" s="21" t="s">
        <v>184</v>
      </c>
      <c r="AU58" s="24">
        <v>2</v>
      </c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137</v>
      </c>
      <c r="E59" s="96">
        <f>COUNTIF(AV$8:AV59,"x")</f>
        <v>3</v>
      </c>
      <c r="F59" s="96">
        <f>COUNTIF(AW$8:AW59,"x")</f>
        <v>4</v>
      </c>
      <c r="G59" s="96">
        <f>COUNTIF(AX$8:AX59,"x")</f>
        <v>2</v>
      </c>
      <c r="H59" s="96">
        <f>COUNTIF(AY$8:AY59,"x")</f>
        <v>2</v>
      </c>
      <c r="I59" s="96">
        <f>COUNTIF(AZ$8:AZ59,"x")</f>
        <v>3</v>
      </c>
      <c r="J59" s="96">
        <f>COUNTIF(BA$8:BA59,"x")</f>
        <v>4</v>
      </c>
      <c r="K59" s="96">
        <f>COUNTIF(BB$8:BB59,"x")</f>
        <v>2</v>
      </c>
      <c r="L59" s="96">
        <f>COUNTIF(BC$8:BC59,"x")</f>
        <v>0</v>
      </c>
      <c r="M59" s="96">
        <f>COUNTIF(BD$8:BD59,"x")</f>
        <v>1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1</v>
      </c>
      <c r="W59" s="96">
        <f>COUNTIF(BN$8:BN59,"x")</f>
        <v>2</v>
      </c>
      <c r="X59" s="96">
        <f>COUNTIF(BO$8:BO59,"x")</f>
        <v>3</v>
      </c>
      <c r="Y59" s="96">
        <f>COUNTIF(BP$8:BP59,"x")</f>
        <v>4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4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1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1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4</v>
      </c>
      <c r="AT59" s="21" t="s">
        <v>185</v>
      </c>
      <c r="AU59" s="24">
        <v>1</v>
      </c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138</v>
      </c>
      <c r="E60" s="96">
        <f>COUNTIF(AV$8:AV60,"x")</f>
        <v>3</v>
      </c>
      <c r="F60" s="96">
        <f>COUNTIF(AW$8:AW60,"x")</f>
        <v>4</v>
      </c>
      <c r="G60" s="96">
        <f>COUNTIF(AX$8:AX60,"x")</f>
        <v>2</v>
      </c>
      <c r="H60" s="96">
        <f>COUNTIF(AY$8:AY60,"x")</f>
        <v>2</v>
      </c>
      <c r="I60" s="96">
        <f>COUNTIF(AZ$8:AZ60,"x")</f>
        <v>3</v>
      </c>
      <c r="J60" s="96">
        <f>COUNTIF(BA$8:BA60,"x")</f>
        <v>4</v>
      </c>
      <c r="K60" s="96">
        <f>COUNTIF(BB$8:BB60,"x")</f>
        <v>2</v>
      </c>
      <c r="L60" s="96">
        <f>COUNTIF(BC$8:BC60,"x")</f>
        <v>0</v>
      </c>
      <c r="M60" s="96">
        <f>COUNTIF(BD$8:BD60,"x")</f>
        <v>1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1</v>
      </c>
      <c r="W60" s="96">
        <f>COUNTIF(BN$8:BN60,"x")</f>
        <v>2</v>
      </c>
      <c r="X60" s="96">
        <f>COUNTIF(BO$8:BO60,"x")</f>
        <v>3</v>
      </c>
      <c r="Y60" s="96">
        <f>COUNTIF(BP$8:BP60,"x")</f>
        <v>4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4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1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1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4</v>
      </c>
      <c r="AT60" s="21" t="s">
        <v>186</v>
      </c>
      <c r="AU60" s="24">
        <v>0</v>
      </c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103</v>
      </c>
      <c r="E61" s="96">
        <f>COUNTIF(AV$8:AV61,"x")</f>
        <v>3</v>
      </c>
      <c r="F61" s="96">
        <f>COUNTIF(AW$8:AW61,"x")</f>
        <v>4</v>
      </c>
      <c r="G61" s="96">
        <f>COUNTIF(AX$8:AX61,"x")</f>
        <v>2</v>
      </c>
      <c r="H61" s="96">
        <f>COUNTIF(AY$8:AY61,"x")</f>
        <v>2</v>
      </c>
      <c r="I61" s="96">
        <f>COUNTIF(AZ$8:AZ61,"x")</f>
        <v>3</v>
      </c>
      <c r="J61" s="96">
        <f>COUNTIF(BA$8:BA61,"x")</f>
        <v>4</v>
      </c>
      <c r="K61" s="96">
        <f>COUNTIF(BB$8:BB61,"x")</f>
        <v>2</v>
      </c>
      <c r="L61" s="96">
        <f>COUNTIF(BC$8:BC61,"x")</f>
        <v>0</v>
      </c>
      <c r="M61" s="96">
        <f>COUNTIF(BD$8:BD61,"x")</f>
        <v>1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1</v>
      </c>
      <c r="W61" s="96">
        <f>COUNTIF(BN$8:BN61,"x")</f>
        <v>2</v>
      </c>
      <c r="X61" s="96">
        <f>COUNTIF(BO$8:BO61,"x")</f>
        <v>3</v>
      </c>
      <c r="Y61" s="96">
        <f>COUNTIF(BP$8:BP61,"x")</f>
        <v>4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4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1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1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4</v>
      </c>
      <c r="AT61" s="21" t="s">
        <v>187</v>
      </c>
      <c r="AU61" s="24">
        <v>5</v>
      </c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60</v>
      </c>
      <c r="D62" s="20" t="s">
        <v>99</v>
      </c>
      <c r="E62" s="96">
        <f>COUNTIF(AV$8:AV62,"x")</f>
        <v>3</v>
      </c>
      <c r="F62" s="96">
        <f>COUNTIF(AW$8:AW62,"x")</f>
        <v>4</v>
      </c>
      <c r="G62" s="96">
        <f>COUNTIF(AX$8:AX62,"x")</f>
        <v>2</v>
      </c>
      <c r="H62" s="96">
        <f>COUNTIF(AY$8:AY62,"x")</f>
        <v>2</v>
      </c>
      <c r="I62" s="96">
        <f>COUNTIF(AZ$8:AZ62,"x")</f>
        <v>3</v>
      </c>
      <c r="J62" s="96">
        <f>COUNTIF(BA$8:BA62,"x")</f>
        <v>4</v>
      </c>
      <c r="K62" s="96">
        <f>COUNTIF(BB$8:BB62,"x")</f>
        <v>2</v>
      </c>
      <c r="L62" s="96">
        <f>COUNTIF(BC$8:BC62,"x")</f>
        <v>0</v>
      </c>
      <c r="M62" s="96">
        <f>COUNTIF(BD$8:BD62,"x")</f>
        <v>1</v>
      </c>
      <c r="N62" s="96">
        <f>COUNTIF(BE$8:BE62,"x")</f>
        <v>0</v>
      </c>
      <c r="O62" s="96">
        <f>COUNTIF(BF$8:BF62,"x")</f>
        <v>1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1</v>
      </c>
      <c r="W62" s="96">
        <f>COUNTIF(BN$8:BN62,"x")</f>
        <v>2</v>
      </c>
      <c r="X62" s="96">
        <f>COUNTIF(BO$8:BO62,"x")</f>
        <v>3</v>
      </c>
      <c r="Y62" s="96">
        <f>COUNTIF(BP$8:BP62,"x")</f>
        <v>4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4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1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1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4</v>
      </c>
      <c r="AT62" s="21" t="s">
        <v>188</v>
      </c>
      <c r="AU62" s="24">
        <v>20</v>
      </c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 t="s">
        <v>139</v>
      </c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40</v>
      </c>
    </row>
    <row r="63" spans="2:89" x14ac:dyDescent="0.25">
      <c r="B63" s="16">
        <v>56</v>
      </c>
      <c r="C63" s="161"/>
      <c r="D63" s="20" t="s">
        <v>100</v>
      </c>
      <c r="E63" s="96">
        <f>COUNTIF(AV$8:AV63,"x")</f>
        <v>3</v>
      </c>
      <c r="F63" s="96">
        <f>COUNTIF(AW$8:AW63,"x")</f>
        <v>4</v>
      </c>
      <c r="G63" s="96">
        <f>COUNTIF(AX$8:AX63,"x")</f>
        <v>2</v>
      </c>
      <c r="H63" s="96">
        <f>COUNTIF(AY$8:AY63,"x")</f>
        <v>2</v>
      </c>
      <c r="I63" s="96">
        <f>COUNTIF(AZ$8:AZ63,"x")</f>
        <v>3</v>
      </c>
      <c r="J63" s="96">
        <f>COUNTIF(BA$8:BA63,"x")</f>
        <v>4</v>
      </c>
      <c r="K63" s="96">
        <f>COUNTIF(BB$8:BB63,"x")</f>
        <v>2</v>
      </c>
      <c r="L63" s="96">
        <f>COUNTIF(BC$8:BC63,"x")</f>
        <v>0</v>
      </c>
      <c r="M63" s="96">
        <f>COUNTIF(BD$8:BD63,"x")</f>
        <v>1</v>
      </c>
      <c r="N63" s="96">
        <f>COUNTIF(BE$8:BE63,"x")</f>
        <v>0</v>
      </c>
      <c r="O63" s="96">
        <f>COUNTIF(BF$8:BF63,"x")</f>
        <v>1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1</v>
      </c>
      <c r="W63" s="96">
        <f>COUNTIF(BN$8:BN63,"x")</f>
        <v>2</v>
      </c>
      <c r="X63" s="96">
        <f>COUNTIF(BO$8:BO63,"x")</f>
        <v>3</v>
      </c>
      <c r="Y63" s="96">
        <f>COUNTIF(BP$8:BP63,"x")</f>
        <v>4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4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1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1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4</v>
      </c>
      <c r="AT63" s="21" t="s">
        <v>189</v>
      </c>
      <c r="AU63" s="24">
        <v>5</v>
      </c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104</v>
      </c>
      <c r="E64" s="96">
        <f>COUNTIF(AV$8:AV64,"x")</f>
        <v>3</v>
      </c>
      <c r="F64" s="96">
        <f>COUNTIF(AW$8:AW64,"x")</f>
        <v>4</v>
      </c>
      <c r="G64" s="96">
        <f>COUNTIF(AX$8:AX64,"x")</f>
        <v>2</v>
      </c>
      <c r="H64" s="96">
        <f>COUNTIF(AY$8:AY64,"x")</f>
        <v>2</v>
      </c>
      <c r="I64" s="96">
        <f>COUNTIF(AZ$8:AZ64,"x")</f>
        <v>3</v>
      </c>
      <c r="J64" s="96">
        <f>COUNTIF(BA$8:BA64,"x")</f>
        <v>4</v>
      </c>
      <c r="K64" s="96">
        <f>COUNTIF(BB$8:BB64,"x")</f>
        <v>2</v>
      </c>
      <c r="L64" s="96">
        <f>COUNTIF(BC$8:BC64,"x")</f>
        <v>0</v>
      </c>
      <c r="M64" s="96">
        <f>COUNTIF(BD$8:BD64,"x")</f>
        <v>1</v>
      </c>
      <c r="N64" s="96">
        <f>COUNTIF(BE$8:BE64,"x")</f>
        <v>0</v>
      </c>
      <c r="O64" s="96">
        <f>COUNTIF(BF$8:BF64,"x")</f>
        <v>1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1</v>
      </c>
      <c r="W64" s="96">
        <f>COUNTIF(BN$8:BN64,"x")</f>
        <v>2</v>
      </c>
      <c r="X64" s="96">
        <f>COUNTIF(BO$8:BO64,"x")</f>
        <v>3</v>
      </c>
      <c r="Y64" s="96">
        <f>COUNTIF(BP$8:BP64,"x")</f>
        <v>4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4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1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1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4</v>
      </c>
      <c r="AT64" s="21" t="s">
        <v>190</v>
      </c>
      <c r="AU64" s="24">
        <v>5</v>
      </c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101</v>
      </c>
      <c r="E65" s="96">
        <f>COUNTIF(AV$8:AV65,"x")</f>
        <v>3</v>
      </c>
      <c r="F65" s="96">
        <f>COUNTIF(AW$8:AW65,"x")</f>
        <v>4</v>
      </c>
      <c r="G65" s="96">
        <f>COUNTIF(AX$8:AX65,"x")</f>
        <v>2</v>
      </c>
      <c r="H65" s="96">
        <f>COUNTIF(AY$8:AY65,"x")</f>
        <v>2</v>
      </c>
      <c r="I65" s="96">
        <f>COUNTIF(AZ$8:AZ65,"x")</f>
        <v>3</v>
      </c>
      <c r="J65" s="96">
        <f>COUNTIF(BA$8:BA65,"x")</f>
        <v>4</v>
      </c>
      <c r="K65" s="96">
        <f>COUNTIF(BB$8:BB65,"x")</f>
        <v>2</v>
      </c>
      <c r="L65" s="96">
        <f>COUNTIF(BC$8:BC65,"x")</f>
        <v>0</v>
      </c>
      <c r="M65" s="96">
        <f>COUNTIF(BD$8:BD65,"x")</f>
        <v>1</v>
      </c>
      <c r="N65" s="96">
        <f>COUNTIF(BE$8:BE65,"x")</f>
        <v>0</v>
      </c>
      <c r="O65" s="96">
        <f>COUNTIF(BF$8:BF65,"x")</f>
        <v>1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1</v>
      </c>
      <c r="W65" s="96">
        <f>COUNTIF(BN$8:BN65,"x")</f>
        <v>2</v>
      </c>
      <c r="X65" s="96">
        <f>COUNTIF(BO$8:BO65,"x")</f>
        <v>3</v>
      </c>
      <c r="Y65" s="96">
        <f>COUNTIF(BP$8:BP65,"x")</f>
        <v>4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4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1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1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4</v>
      </c>
      <c r="AT65" s="21" t="s">
        <v>191</v>
      </c>
      <c r="AU65" s="24">
        <v>5</v>
      </c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102</v>
      </c>
      <c r="E66" s="96">
        <f>COUNTIF(AV$8:AV66,"x")</f>
        <v>3</v>
      </c>
      <c r="F66" s="96">
        <f>COUNTIF(AW$8:AW66,"x")</f>
        <v>4</v>
      </c>
      <c r="G66" s="96">
        <f>COUNTIF(AX$8:AX66,"x")</f>
        <v>2</v>
      </c>
      <c r="H66" s="96">
        <f>COUNTIF(AY$8:AY66,"x")</f>
        <v>2</v>
      </c>
      <c r="I66" s="96">
        <f>COUNTIF(AZ$8:AZ66,"x")</f>
        <v>3</v>
      </c>
      <c r="J66" s="96">
        <f>COUNTIF(BA$8:BA66,"x")</f>
        <v>4</v>
      </c>
      <c r="K66" s="96">
        <f>COUNTIF(BB$8:BB66,"x")</f>
        <v>2</v>
      </c>
      <c r="L66" s="96">
        <f>COUNTIF(BC$8:BC66,"x")</f>
        <v>0</v>
      </c>
      <c r="M66" s="96">
        <f>COUNTIF(BD$8:BD66,"x")</f>
        <v>1</v>
      </c>
      <c r="N66" s="96">
        <f>COUNTIF(BE$8:BE66,"x")</f>
        <v>0</v>
      </c>
      <c r="O66" s="96">
        <f>COUNTIF(BF$8:BF66,"x")</f>
        <v>1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1</v>
      </c>
      <c r="W66" s="96">
        <f>COUNTIF(BN$8:BN66,"x")</f>
        <v>2</v>
      </c>
      <c r="X66" s="96">
        <f>COUNTIF(BO$8:BO66,"x")</f>
        <v>3</v>
      </c>
      <c r="Y66" s="96">
        <f>COUNTIF(BP$8:BP66,"x")</f>
        <v>4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4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1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1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4</v>
      </c>
      <c r="AT66" s="21" t="s">
        <v>192</v>
      </c>
      <c r="AU66" s="24">
        <v>5</v>
      </c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105</v>
      </c>
      <c r="E67" s="96">
        <f>COUNTIF(AV$8:AV67,"x")</f>
        <v>3</v>
      </c>
      <c r="F67" s="96">
        <f>COUNTIF(AW$8:AW67,"x")</f>
        <v>4</v>
      </c>
      <c r="G67" s="96">
        <f>COUNTIF(AX$8:AX67,"x")</f>
        <v>2</v>
      </c>
      <c r="H67" s="96">
        <f>COUNTIF(AY$8:AY67,"x")</f>
        <v>2</v>
      </c>
      <c r="I67" s="96">
        <f>COUNTIF(AZ$8:AZ67,"x")</f>
        <v>3</v>
      </c>
      <c r="J67" s="96">
        <f>COUNTIF(BA$8:BA67,"x")</f>
        <v>4</v>
      </c>
      <c r="K67" s="96">
        <f>COUNTIF(BB$8:BB67,"x")</f>
        <v>2</v>
      </c>
      <c r="L67" s="96">
        <f>COUNTIF(BC$8:BC67,"x")</f>
        <v>0</v>
      </c>
      <c r="M67" s="96">
        <f>COUNTIF(BD$8:BD67,"x")</f>
        <v>1</v>
      </c>
      <c r="N67" s="96">
        <f>COUNTIF(BE$8:BE67,"x")</f>
        <v>0</v>
      </c>
      <c r="O67" s="96">
        <f>COUNTIF(BF$8:BF67,"x")</f>
        <v>1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1</v>
      </c>
      <c r="W67" s="96">
        <f>COUNTIF(BN$8:BN67,"x")</f>
        <v>2</v>
      </c>
      <c r="X67" s="96">
        <f>COUNTIF(BO$8:BO67,"x")</f>
        <v>3</v>
      </c>
      <c r="Y67" s="96">
        <f>COUNTIF(BP$8:BP67,"x")</f>
        <v>4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4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1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1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4</v>
      </c>
      <c r="AT67" s="21" t="s">
        <v>193</v>
      </c>
      <c r="AU67" s="24">
        <v>5</v>
      </c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107</v>
      </c>
      <c r="E68" s="96">
        <f>COUNTIF(AV$8:AV68,"x")</f>
        <v>3</v>
      </c>
      <c r="F68" s="96">
        <f>COUNTIF(AW$8:AW68,"x")</f>
        <v>4</v>
      </c>
      <c r="G68" s="96">
        <f>COUNTIF(AX$8:AX68,"x")</f>
        <v>2</v>
      </c>
      <c r="H68" s="96">
        <f>COUNTIF(AY$8:AY68,"x")</f>
        <v>2</v>
      </c>
      <c r="I68" s="96">
        <f>COUNTIF(AZ$8:AZ68,"x")</f>
        <v>3</v>
      </c>
      <c r="J68" s="96">
        <f>COUNTIF(BA$8:BA68,"x")</f>
        <v>4</v>
      </c>
      <c r="K68" s="96">
        <f>COUNTIF(BB$8:BB68,"x")</f>
        <v>2</v>
      </c>
      <c r="L68" s="96">
        <f>COUNTIF(BC$8:BC68,"x")</f>
        <v>0</v>
      </c>
      <c r="M68" s="96">
        <f>COUNTIF(BD$8:BD68,"x")</f>
        <v>1</v>
      </c>
      <c r="N68" s="96">
        <f>COUNTIF(BE$8:BE68,"x")</f>
        <v>0</v>
      </c>
      <c r="O68" s="96">
        <f>COUNTIF(BF$8:BF68,"x")</f>
        <v>1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1</v>
      </c>
      <c r="W68" s="96">
        <f>COUNTIF(BN$8:BN68,"x")</f>
        <v>2</v>
      </c>
      <c r="X68" s="96">
        <f>COUNTIF(BO$8:BO68,"x")</f>
        <v>3</v>
      </c>
      <c r="Y68" s="96">
        <f>COUNTIF(BP$8:BP68,"x")</f>
        <v>4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4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1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1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4</v>
      </c>
      <c r="AT68" s="21" t="s">
        <v>194</v>
      </c>
      <c r="AU68" s="24">
        <v>5</v>
      </c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137</v>
      </c>
      <c r="E69" s="96">
        <f>COUNTIF(AV$8:AV69,"x")</f>
        <v>3</v>
      </c>
      <c r="F69" s="96">
        <f>COUNTIF(AW$8:AW69,"x")</f>
        <v>4</v>
      </c>
      <c r="G69" s="96">
        <f>COUNTIF(AX$8:AX69,"x")</f>
        <v>2</v>
      </c>
      <c r="H69" s="96">
        <f>COUNTIF(AY$8:AY69,"x")</f>
        <v>2</v>
      </c>
      <c r="I69" s="96">
        <f>COUNTIF(AZ$8:AZ69,"x")</f>
        <v>3</v>
      </c>
      <c r="J69" s="96">
        <f>COUNTIF(BA$8:BA69,"x")</f>
        <v>4</v>
      </c>
      <c r="K69" s="96">
        <f>COUNTIF(BB$8:BB69,"x")</f>
        <v>2</v>
      </c>
      <c r="L69" s="96">
        <f>COUNTIF(BC$8:BC69,"x")</f>
        <v>0</v>
      </c>
      <c r="M69" s="96">
        <f>COUNTIF(BD$8:BD69,"x")</f>
        <v>1</v>
      </c>
      <c r="N69" s="96">
        <f>COUNTIF(BE$8:BE69,"x")</f>
        <v>0</v>
      </c>
      <c r="O69" s="96">
        <f>COUNTIF(BF$8:BF69,"x")</f>
        <v>1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1</v>
      </c>
      <c r="W69" s="96">
        <f>COUNTIF(BN$8:BN69,"x")</f>
        <v>2</v>
      </c>
      <c r="X69" s="96">
        <f>COUNTIF(BO$8:BO69,"x")</f>
        <v>3</v>
      </c>
      <c r="Y69" s="96">
        <f>COUNTIF(BP$8:BP69,"x")</f>
        <v>4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4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1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1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4</v>
      </c>
      <c r="AT69" s="21" t="s">
        <v>195</v>
      </c>
      <c r="AU69" s="24">
        <v>5</v>
      </c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138</v>
      </c>
      <c r="E70" s="96">
        <f>COUNTIF(AV$8:AV70,"x")</f>
        <v>3</v>
      </c>
      <c r="F70" s="96">
        <f>COUNTIF(AW$8:AW70,"x")</f>
        <v>4</v>
      </c>
      <c r="G70" s="96">
        <f>COUNTIF(AX$8:AX70,"x")</f>
        <v>2</v>
      </c>
      <c r="H70" s="96">
        <f>COUNTIF(AY$8:AY70,"x")</f>
        <v>2</v>
      </c>
      <c r="I70" s="96">
        <f>COUNTIF(AZ$8:AZ70,"x")</f>
        <v>3</v>
      </c>
      <c r="J70" s="96">
        <f>COUNTIF(BA$8:BA70,"x")</f>
        <v>4</v>
      </c>
      <c r="K70" s="96">
        <f>COUNTIF(BB$8:BB70,"x")</f>
        <v>2</v>
      </c>
      <c r="L70" s="96">
        <f>COUNTIF(BC$8:BC70,"x")</f>
        <v>0</v>
      </c>
      <c r="M70" s="96">
        <f>COUNTIF(BD$8:BD70,"x")</f>
        <v>1</v>
      </c>
      <c r="N70" s="96">
        <f>COUNTIF(BE$8:BE70,"x")</f>
        <v>0</v>
      </c>
      <c r="O70" s="96">
        <f>COUNTIF(BF$8:BF70,"x")</f>
        <v>1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1</v>
      </c>
      <c r="W70" s="96">
        <f>COUNTIF(BN$8:BN70,"x")</f>
        <v>2</v>
      </c>
      <c r="X70" s="96">
        <f>COUNTIF(BO$8:BO70,"x")</f>
        <v>3</v>
      </c>
      <c r="Y70" s="96">
        <f>COUNTIF(BP$8:BP70,"x")</f>
        <v>4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4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1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1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4</v>
      </c>
      <c r="AT70" s="21" t="s">
        <v>196</v>
      </c>
      <c r="AU70" s="24">
        <v>5</v>
      </c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103</v>
      </c>
      <c r="E71" s="96">
        <f>COUNTIF(AV$8:AV71,"x")</f>
        <v>3</v>
      </c>
      <c r="F71" s="96">
        <f>COUNTIF(AW$8:AW71,"x")</f>
        <v>4</v>
      </c>
      <c r="G71" s="96">
        <f>COUNTIF(AX$8:AX71,"x")</f>
        <v>2</v>
      </c>
      <c r="H71" s="96">
        <f>COUNTIF(AY$8:AY71,"x")</f>
        <v>2</v>
      </c>
      <c r="I71" s="96">
        <f>COUNTIF(AZ$8:AZ71,"x")</f>
        <v>3</v>
      </c>
      <c r="J71" s="96">
        <f>COUNTIF(BA$8:BA71,"x")</f>
        <v>4</v>
      </c>
      <c r="K71" s="96">
        <f>COUNTIF(BB$8:BB71,"x")</f>
        <v>2</v>
      </c>
      <c r="L71" s="96">
        <f>COUNTIF(BC$8:BC71,"x")</f>
        <v>0</v>
      </c>
      <c r="M71" s="96">
        <f>COUNTIF(BD$8:BD71,"x")</f>
        <v>1</v>
      </c>
      <c r="N71" s="96">
        <f>COUNTIF(BE$8:BE71,"x")</f>
        <v>0</v>
      </c>
      <c r="O71" s="96">
        <f>COUNTIF(BF$8:BF71,"x")</f>
        <v>1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1</v>
      </c>
      <c r="W71" s="96">
        <f>COUNTIF(BN$8:BN71,"x")</f>
        <v>2</v>
      </c>
      <c r="X71" s="96">
        <f>COUNTIF(BO$8:BO71,"x")</f>
        <v>3</v>
      </c>
      <c r="Y71" s="96">
        <f>COUNTIF(BP$8:BP71,"x")</f>
        <v>4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4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1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1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4</v>
      </c>
      <c r="AT71" s="21" t="s">
        <v>197</v>
      </c>
      <c r="AU71" s="24">
        <v>5</v>
      </c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106</v>
      </c>
      <c r="D72" s="20" t="s">
        <v>99</v>
      </c>
      <c r="E72" s="96">
        <f>COUNTIF(AV$8:AV72,"x")</f>
        <v>3</v>
      </c>
      <c r="F72" s="96">
        <f>COUNTIF(AW$8:AW72,"x")</f>
        <v>4</v>
      </c>
      <c r="G72" s="96">
        <f>COUNTIF(AX$8:AX72,"x")</f>
        <v>2</v>
      </c>
      <c r="H72" s="96">
        <f>COUNTIF(AY$8:AY72,"x")</f>
        <v>2</v>
      </c>
      <c r="I72" s="96">
        <f>COUNTIF(AZ$8:AZ72,"x")</f>
        <v>3</v>
      </c>
      <c r="J72" s="96">
        <f>COUNTIF(BA$8:BA72,"x")</f>
        <v>4</v>
      </c>
      <c r="K72" s="96">
        <f>COUNTIF(BB$8:BB72,"x")</f>
        <v>2</v>
      </c>
      <c r="L72" s="96">
        <f>COUNTIF(BC$8:BC72,"x")</f>
        <v>0</v>
      </c>
      <c r="M72" s="96">
        <f>COUNTIF(BD$8:BD72,"x")</f>
        <v>1</v>
      </c>
      <c r="N72" s="96">
        <f>COUNTIF(BE$8:BE72,"x")</f>
        <v>0</v>
      </c>
      <c r="O72" s="96">
        <f>COUNTIF(BF$8:BF72,"x")</f>
        <v>1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1</v>
      </c>
      <c r="W72" s="96">
        <f>COUNTIF(BN$8:BN72,"x")</f>
        <v>2</v>
      </c>
      <c r="X72" s="96">
        <f>COUNTIF(BO$8:BO72,"x")</f>
        <v>3</v>
      </c>
      <c r="Y72" s="96">
        <f>COUNTIF(BP$8:BP72,"x")</f>
        <v>4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4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1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1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4</v>
      </c>
      <c r="AT72" s="21" t="s">
        <v>198</v>
      </c>
      <c r="AU72" s="24">
        <v>20</v>
      </c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100</v>
      </c>
      <c r="E73" s="96">
        <f>COUNTIF(AV$8:AV73,"x")</f>
        <v>3</v>
      </c>
      <c r="F73" s="96">
        <f>COUNTIF(AW$8:AW73,"x")</f>
        <v>4</v>
      </c>
      <c r="G73" s="96">
        <f>COUNTIF(AX$8:AX73,"x")</f>
        <v>2</v>
      </c>
      <c r="H73" s="96">
        <f>COUNTIF(AY$8:AY73,"x")</f>
        <v>2</v>
      </c>
      <c r="I73" s="96">
        <f>COUNTIF(AZ$8:AZ73,"x")</f>
        <v>3</v>
      </c>
      <c r="J73" s="96">
        <f>COUNTIF(BA$8:BA73,"x")</f>
        <v>4</v>
      </c>
      <c r="K73" s="96">
        <f>COUNTIF(BB$8:BB73,"x")</f>
        <v>2</v>
      </c>
      <c r="L73" s="96">
        <f>COUNTIF(BC$8:BC73,"x")</f>
        <v>0</v>
      </c>
      <c r="M73" s="96">
        <f>COUNTIF(BD$8:BD73,"x")</f>
        <v>1</v>
      </c>
      <c r="N73" s="96">
        <f>COUNTIF(BE$8:BE73,"x")</f>
        <v>0</v>
      </c>
      <c r="O73" s="96">
        <f>COUNTIF(BF$8:BF73,"x")</f>
        <v>1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1</v>
      </c>
      <c r="W73" s="96">
        <f>COUNTIF(BN$8:BN73,"x")</f>
        <v>2</v>
      </c>
      <c r="X73" s="96">
        <f>COUNTIF(BO$8:BO73,"x")</f>
        <v>3</v>
      </c>
      <c r="Y73" s="96">
        <f>COUNTIF(BP$8:BP73,"x")</f>
        <v>4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4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1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1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4</v>
      </c>
      <c r="AT73" s="21" t="s">
        <v>199</v>
      </c>
      <c r="AU73" s="24">
        <v>5</v>
      </c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104</v>
      </c>
      <c r="E74" s="96">
        <f>COUNTIF(AV$8:AV74,"x")</f>
        <v>3</v>
      </c>
      <c r="F74" s="96">
        <f>COUNTIF(AW$8:AW74,"x")</f>
        <v>4</v>
      </c>
      <c r="G74" s="96">
        <f>COUNTIF(AX$8:AX74,"x")</f>
        <v>2</v>
      </c>
      <c r="H74" s="96">
        <f>COUNTIF(AY$8:AY74,"x")</f>
        <v>2</v>
      </c>
      <c r="I74" s="96">
        <f>COUNTIF(AZ$8:AZ74,"x")</f>
        <v>3</v>
      </c>
      <c r="J74" s="96">
        <f>COUNTIF(BA$8:BA74,"x")</f>
        <v>4</v>
      </c>
      <c r="K74" s="96">
        <f>COUNTIF(BB$8:BB74,"x")</f>
        <v>2</v>
      </c>
      <c r="L74" s="96">
        <f>COUNTIF(BC$8:BC74,"x")</f>
        <v>0</v>
      </c>
      <c r="M74" s="96">
        <f>COUNTIF(BD$8:BD74,"x")</f>
        <v>1</v>
      </c>
      <c r="N74" s="96">
        <f>COUNTIF(BE$8:BE74,"x")</f>
        <v>0</v>
      </c>
      <c r="O74" s="96">
        <f>COUNTIF(BF$8:BF74,"x")</f>
        <v>1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1</v>
      </c>
      <c r="W74" s="96">
        <f>COUNTIF(BN$8:BN74,"x")</f>
        <v>2</v>
      </c>
      <c r="X74" s="96">
        <f>COUNTIF(BO$8:BO74,"x")</f>
        <v>3</v>
      </c>
      <c r="Y74" s="96">
        <f>COUNTIF(BP$8:BP74,"x")</f>
        <v>4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4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1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1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4</v>
      </c>
      <c r="AT74" s="21" t="s">
        <v>200</v>
      </c>
      <c r="AU74" s="24">
        <v>5</v>
      </c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101</v>
      </c>
      <c r="E75" s="96">
        <f>COUNTIF(AV$8:AV75,"x")</f>
        <v>3</v>
      </c>
      <c r="F75" s="96">
        <f>COUNTIF(AW$8:AW75,"x")</f>
        <v>4</v>
      </c>
      <c r="G75" s="96">
        <f>COUNTIF(AX$8:AX75,"x")</f>
        <v>2</v>
      </c>
      <c r="H75" s="96">
        <f>COUNTIF(AY$8:AY75,"x")</f>
        <v>2</v>
      </c>
      <c r="I75" s="96">
        <f>COUNTIF(AZ$8:AZ75,"x")</f>
        <v>3</v>
      </c>
      <c r="J75" s="96">
        <f>COUNTIF(BA$8:BA75,"x")</f>
        <v>4</v>
      </c>
      <c r="K75" s="96">
        <f>COUNTIF(BB$8:BB75,"x")</f>
        <v>2</v>
      </c>
      <c r="L75" s="96">
        <f>COUNTIF(BC$8:BC75,"x")</f>
        <v>0</v>
      </c>
      <c r="M75" s="96">
        <f>COUNTIF(BD$8:BD75,"x")</f>
        <v>1</v>
      </c>
      <c r="N75" s="96">
        <f>COUNTIF(BE$8:BE75,"x")</f>
        <v>0</v>
      </c>
      <c r="O75" s="96">
        <f>COUNTIF(BF$8:BF75,"x")</f>
        <v>1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1</v>
      </c>
      <c r="W75" s="96">
        <f>COUNTIF(BN$8:BN75,"x")</f>
        <v>2</v>
      </c>
      <c r="X75" s="96">
        <f>COUNTIF(BO$8:BO75,"x")</f>
        <v>3</v>
      </c>
      <c r="Y75" s="96">
        <f>COUNTIF(BP$8:BP75,"x")</f>
        <v>4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4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1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1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4</v>
      </c>
      <c r="AT75" s="21" t="s">
        <v>201</v>
      </c>
      <c r="AU75" s="24">
        <v>5</v>
      </c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102</v>
      </c>
      <c r="E76" s="96">
        <f>COUNTIF(AV$8:AV76,"x")</f>
        <v>3</v>
      </c>
      <c r="F76" s="96">
        <f>COUNTIF(AW$8:AW76,"x")</f>
        <v>4</v>
      </c>
      <c r="G76" s="96">
        <f>COUNTIF(AX$8:AX76,"x")</f>
        <v>2</v>
      </c>
      <c r="H76" s="96">
        <f>COUNTIF(AY$8:AY76,"x")</f>
        <v>2</v>
      </c>
      <c r="I76" s="96">
        <f>COUNTIF(AZ$8:AZ76,"x")</f>
        <v>3</v>
      </c>
      <c r="J76" s="96">
        <f>COUNTIF(BA$8:BA76,"x")</f>
        <v>4</v>
      </c>
      <c r="K76" s="96">
        <f>COUNTIF(BB$8:BB76,"x")</f>
        <v>2</v>
      </c>
      <c r="L76" s="96">
        <f>COUNTIF(BC$8:BC76,"x")</f>
        <v>0</v>
      </c>
      <c r="M76" s="96">
        <f>COUNTIF(BD$8:BD76,"x")</f>
        <v>1</v>
      </c>
      <c r="N76" s="96">
        <f>COUNTIF(BE$8:BE76,"x")</f>
        <v>0</v>
      </c>
      <c r="O76" s="96">
        <f>COUNTIF(BF$8:BF76,"x")</f>
        <v>1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1</v>
      </c>
      <c r="W76" s="96">
        <f>COUNTIF(BN$8:BN76,"x")</f>
        <v>2</v>
      </c>
      <c r="X76" s="96">
        <f>COUNTIF(BO$8:BO76,"x")</f>
        <v>3</v>
      </c>
      <c r="Y76" s="96">
        <f>COUNTIF(BP$8:BP76,"x")</f>
        <v>4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4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1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1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4</v>
      </c>
      <c r="AT76" s="21" t="s">
        <v>202</v>
      </c>
      <c r="AU76" s="24">
        <v>5</v>
      </c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105</v>
      </c>
      <c r="E77" s="96">
        <f>COUNTIF(AV$8:AV77,"x")</f>
        <v>3</v>
      </c>
      <c r="F77" s="96">
        <f>COUNTIF(AW$8:AW77,"x")</f>
        <v>4</v>
      </c>
      <c r="G77" s="96">
        <f>COUNTIF(AX$8:AX77,"x")</f>
        <v>2</v>
      </c>
      <c r="H77" s="96">
        <f>COUNTIF(AY$8:AY77,"x")</f>
        <v>2</v>
      </c>
      <c r="I77" s="96">
        <f>COUNTIF(AZ$8:AZ77,"x")</f>
        <v>3</v>
      </c>
      <c r="J77" s="96">
        <f>COUNTIF(BA$8:BA77,"x")</f>
        <v>4</v>
      </c>
      <c r="K77" s="96">
        <f>COUNTIF(BB$8:BB77,"x")</f>
        <v>2</v>
      </c>
      <c r="L77" s="96">
        <f>COUNTIF(BC$8:BC77,"x")</f>
        <v>0</v>
      </c>
      <c r="M77" s="96">
        <f>COUNTIF(BD$8:BD77,"x")</f>
        <v>1</v>
      </c>
      <c r="N77" s="96">
        <f>COUNTIF(BE$8:BE77,"x")</f>
        <v>0</v>
      </c>
      <c r="O77" s="96">
        <f>COUNTIF(BF$8:BF77,"x")</f>
        <v>1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1</v>
      </c>
      <c r="W77" s="96">
        <f>COUNTIF(BN$8:BN77,"x")</f>
        <v>2</v>
      </c>
      <c r="X77" s="96">
        <f>COUNTIF(BO$8:BO77,"x")</f>
        <v>3</v>
      </c>
      <c r="Y77" s="96">
        <f>COUNTIF(BP$8:BP77,"x")</f>
        <v>4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4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1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1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4</v>
      </c>
      <c r="AT77" s="21" t="s">
        <v>203</v>
      </c>
      <c r="AU77" s="24">
        <v>5</v>
      </c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107</v>
      </c>
      <c r="E78" s="96">
        <f>COUNTIF(AV$8:AV78,"x")</f>
        <v>3</v>
      </c>
      <c r="F78" s="96">
        <f>COUNTIF(AW$8:AW78,"x")</f>
        <v>4</v>
      </c>
      <c r="G78" s="96">
        <f>COUNTIF(AX$8:AX78,"x")</f>
        <v>2</v>
      </c>
      <c r="H78" s="96">
        <f>COUNTIF(AY$8:AY78,"x")</f>
        <v>2</v>
      </c>
      <c r="I78" s="96">
        <f>COUNTIF(AZ$8:AZ78,"x")</f>
        <v>3</v>
      </c>
      <c r="J78" s="96">
        <f>COUNTIF(BA$8:BA78,"x")</f>
        <v>4</v>
      </c>
      <c r="K78" s="96">
        <f>COUNTIF(BB$8:BB78,"x")</f>
        <v>2</v>
      </c>
      <c r="L78" s="96">
        <f>COUNTIF(BC$8:BC78,"x")</f>
        <v>0</v>
      </c>
      <c r="M78" s="96">
        <f>COUNTIF(BD$8:BD78,"x")</f>
        <v>1</v>
      </c>
      <c r="N78" s="96">
        <f>COUNTIF(BE$8:BE78,"x")</f>
        <v>0</v>
      </c>
      <c r="O78" s="96">
        <f>COUNTIF(BF$8:BF78,"x")</f>
        <v>1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1</v>
      </c>
      <c r="W78" s="96">
        <f>COUNTIF(BN$8:BN78,"x")</f>
        <v>2</v>
      </c>
      <c r="X78" s="96">
        <f>COUNTIF(BO$8:BO78,"x")</f>
        <v>3</v>
      </c>
      <c r="Y78" s="96">
        <f>COUNTIF(BP$8:BP78,"x")</f>
        <v>4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4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1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1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4</v>
      </c>
      <c r="AT78" s="21" t="s">
        <v>204</v>
      </c>
      <c r="AU78" s="24">
        <v>5</v>
      </c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137</v>
      </c>
      <c r="E79" s="96">
        <f>COUNTIF(AV$8:AV79,"x")</f>
        <v>3</v>
      </c>
      <c r="F79" s="96">
        <f>COUNTIF(AW$8:AW79,"x")</f>
        <v>4</v>
      </c>
      <c r="G79" s="96">
        <f>COUNTIF(AX$8:AX79,"x")</f>
        <v>2</v>
      </c>
      <c r="H79" s="96">
        <f>COUNTIF(AY$8:AY79,"x")</f>
        <v>2</v>
      </c>
      <c r="I79" s="96">
        <f>COUNTIF(AZ$8:AZ79,"x")</f>
        <v>3</v>
      </c>
      <c r="J79" s="96">
        <f>COUNTIF(BA$8:BA79,"x")</f>
        <v>4</v>
      </c>
      <c r="K79" s="96">
        <f>COUNTIF(BB$8:BB79,"x")</f>
        <v>2</v>
      </c>
      <c r="L79" s="96">
        <f>COUNTIF(BC$8:BC79,"x")</f>
        <v>0</v>
      </c>
      <c r="M79" s="96">
        <f>COUNTIF(BD$8:BD79,"x")</f>
        <v>1</v>
      </c>
      <c r="N79" s="96">
        <f>COUNTIF(BE$8:BE79,"x")</f>
        <v>0</v>
      </c>
      <c r="O79" s="96">
        <f>COUNTIF(BF$8:BF79,"x")</f>
        <v>1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1</v>
      </c>
      <c r="W79" s="96">
        <f>COUNTIF(BN$8:BN79,"x")</f>
        <v>2</v>
      </c>
      <c r="X79" s="96">
        <f>COUNTIF(BO$8:BO79,"x")</f>
        <v>3</v>
      </c>
      <c r="Y79" s="96">
        <f>COUNTIF(BP$8:BP79,"x")</f>
        <v>4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4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1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1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4</v>
      </c>
      <c r="AT79" s="21" t="s">
        <v>205</v>
      </c>
      <c r="AU79" s="24">
        <v>5</v>
      </c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138</v>
      </c>
      <c r="E80" s="96">
        <f>COUNTIF(AV$8:AV80,"x")</f>
        <v>3</v>
      </c>
      <c r="F80" s="96">
        <f>COUNTIF(AW$8:AW80,"x")</f>
        <v>4</v>
      </c>
      <c r="G80" s="96">
        <f>COUNTIF(AX$8:AX80,"x")</f>
        <v>2</v>
      </c>
      <c r="H80" s="96">
        <f>COUNTIF(AY$8:AY80,"x")</f>
        <v>2</v>
      </c>
      <c r="I80" s="96">
        <f>COUNTIF(AZ$8:AZ80,"x")</f>
        <v>3</v>
      </c>
      <c r="J80" s="96">
        <f>COUNTIF(BA$8:BA80,"x")</f>
        <v>4</v>
      </c>
      <c r="K80" s="96">
        <f>COUNTIF(BB$8:BB80,"x")</f>
        <v>2</v>
      </c>
      <c r="L80" s="96">
        <f>COUNTIF(BC$8:BC80,"x")</f>
        <v>0</v>
      </c>
      <c r="M80" s="96">
        <f>COUNTIF(BD$8:BD80,"x")</f>
        <v>1</v>
      </c>
      <c r="N80" s="96">
        <f>COUNTIF(BE$8:BE80,"x")</f>
        <v>0</v>
      </c>
      <c r="O80" s="96">
        <f>COUNTIF(BF$8:BF80,"x")</f>
        <v>1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1</v>
      </c>
      <c r="W80" s="96">
        <f>COUNTIF(BN$8:BN80,"x")</f>
        <v>2</v>
      </c>
      <c r="X80" s="96">
        <f>COUNTIF(BO$8:BO80,"x")</f>
        <v>3</v>
      </c>
      <c r="Y80" s="96">
        <f>COUNTIF(BP$8:BP80,"x")</f>
        <v>4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4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1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1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4</v>
      </c>
      <c r="AT80" s="21" t="s">
        <v>206</v>
      </c>
      <c r="AU80" s="24">
        <v>5</v>
      </c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251</v>
      </c>
      <c r="D81" s="20" t="s">
        <v>99</v>
      </c>
      <c r="E81" s="96">
        <f>COUNTIF(AV$8:AV81,"x")</f>
        <v>3</v>
      </c>
      <c r="F81" s="96">
        <f>COUNTIF(AW$8:AW81,"x")</f>
        <v>4</v>
      </c>
      <c r="G81" s="96">
        <f>COUNTIF(AX$8:AX81,"x")</f>
        <v>2</v>
      </c>
      <c r="H81" s="96">
        <f>COUNTIF(AY$8:AY81,"x")</f>
        <v>2</v>
      </c>
      <c r="I81" s="96">
        <f>COUNTIF(AZ$8:AZ81,"x")</f>
        <v>3</v>
      </c>
      <c r="J81" s="96">
        <f>COUNTIF(BA$8:BA81,"x")</f>
        <v>4</v>
      </c>
      <c r="K81" s="96">
        <f>COUNTIF(BB$8:BB81,"x")</f>
        <v>2</v>
      </c>
      <c r="L81" s="96">
        <f>COUNTIF(BC$8:BC81,"x")</f>
        <v>0</v>
      </c>
      <c r="M81" s="96">
        <f>COUNTIF(BD$8:BD81,"x")</f>
        <v>1</v>
      </c>
      <c r="N81" s="96">
        <f>COUNTIF(BE$8:BE81,"x")</f>
        <v>0</v>
      </c>
      <c r="O81" s="96">
        <f>COUNTIF(BF$8:BF81,"x")</f>
        <v>1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1</v>
      </c>
      <c r="W81" s="96">
        <f>COUNTIF(BN$8:BN81,"x")</f>
        <v>2</v>
      </c>
      <c r="X81" s="96">
        <f>COUNTIF(BO$8:BO81,"x")</f>
        <v>3</v>
      </c>
      <c r="Y81" s="96">
        <f>COUNTIF(BP$8:BP81,"x")</f>
        <v>4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4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1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1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4</v>
      </c>
      <c r="AT81" s="21" t="s">
        <v>252</v>
      </c>
      <c r="AU81" s="24">
        <v>20</v>
      </c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254</v>
      </c>
      <c r="E82" s="96">
        <f>COUNTIF(AV$8:AV82,"x")</f>
        <v>3</v>
      </c>
      <c r="F82" s="96">
        <f>COUNTIF(AW$8:AW82,"x")</f>
        <v>4</v>
      </c>
      <c r="G82" s="96">
        <f>COUNTIF(AX$8:AX82,"x")</f>
        <v>2</v>
      </c>
      <c r="H82" s="96">
        <f>COUNTIF(AY$8:AY82,"x")</f>
        <v>2</v>
      </c>
      <c r="I82" s="96">
        <f>COUNTIF(AZ$8:AZ82,"x")</f>
        <v>3</v>
      </c>
      <c r="J82" s="96">
        <f>COUNTIF(BA$8:BA82,"x")</f>
        <v>4</v>
      </c>
      <c r="K82" s="96">
        <f>COUNTIF(BB$8:BB82,"x")</f>
        <v>2</v>
      </c>
      <c r="L82" s="96">
        <f>COUNTIF(BC$8:BC82,"x")</f>
        <v>0</v>
      </c>
      <c r="M82" s="96">
        <f>COUNTIF(BD$8:BD82,"x")</f>
        <v>1</v>
      </c>
      <c r="N82" s="96">
        <f>COUNTIF(BE$8:BE82,"x")</f>
        <v>0</v>
      </c>
      <c r="O82" s="96">
        <f>COUNTIF(BF$8:BF82,"x")</f>
        <v>1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1</v>
      </c>
      <c r="W82" s="96">
        <f>COUNTIF(BN$8:BN82,"x")</f>
        <v>2</v>
      </c>
      <c r="X82" s="96">
        <f>COUNTIF(BO$8:BO82,"x")</f>
        <v>3</v>
      </c>
      <c r="Y82" s="96">
        <f>COUNTIF(BP$8:BP82,"x")</f>
        <v>4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4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1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1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4</v>
      </c>
      <c r="AT82" s="21" t="s">
        <v>253</v>
      </c>
      <c r="AU82" s="24">
        <v>5</v>
      </c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108</v>
      </c>
      <c r="D83" s="20" t="s">
        <v>109</v>
      </c>
      <c r="E83" s="96">
        <f>COUNTIF(AV$8:AV83,"x")</f>
        <v>3</v>
      </c>
      <c r="F83" s="96">
        <f>COUNTIF(AW$8:AW83,"x")</f>
        <v>4</v>
      </c>
      <c r="G83" s="96">
        <f>COUNTIF(AX$8:AX83,"x")</f>
        <v>2</v>
      </c>
      <c r="H83" s="96">
        <f>COUNTIF(AY$8:AY83,"x")</f>
        <v>2</v>
      </c>
      <c r="I83" s="96">
        <f>COUNTIF(AZ$8:AZ83,"x")</f>
        <v>3</v>
      </c>
      <c r="J83" s="96">
        <f>COUNTIF(BA$8:BA83,"x")</f>
        <v>4</v>
      </c>
      <c r="K83" s="96">
        <f>COUNTIF(BB$8:BB83,"x")</f>
        <v>2</v>
      </c>
      <c r="L83" s="96">
        <f>COUNTIF(BC$8:BC83,"x")</f>
        <v>0</v>
      </c>
      <c r="M83" s="96">
        <f>COUNTIF(BD$8:BD83,"x")</f>
        <v>1</v>
      </c>
      <c r="N83" s="96">
        <f>COUNTIF(BE$8:BE83,"x")</f>
        <v>0</v>
      </c>
      <c r="O83" s="96">
        <f>COUNTIF(BF$8:BF83,"x")</f>
        <v>1</v>
      </c>
      <c r="P83" s="96">
        <f>COUNTIF(BG$8:BG83,"x")</f>
        <v>0</v>
      </c>
      <c r="Q83" s="96">
        <f>COUNTIF(BH$8:BH83,"x")</f>
        <v>1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1</v>
      </c>
      <c r="W83" s="96">
        <f>COUNTIF(BN$8:BN83,"x")</f>
        <v>2</v>
      </c>
      <c r="X83" s="96">
        <f>COUNTIF(BO$8:BO83,"x")</f>
        <v>3</v>
      </c>
      <c r="Y83" s="96">
        <f>COUNTIF(BP$8:BP83,"x")</f>
        <v>4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4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1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1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4</v>
      </c>
      <c r="AT83" s="21" t="s">
        <v>207</v>
      </c>
      <c r="AU83" s="24">
        <v>20</v>
      </c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 t="s">
        <v>139</v>
      </c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40</v>
      </c>
    </row>
    <row r="84" spans="2:89" x14ac:dyDescent="0.25">
      <c r="B84" s="16">
        <v>77</v>
      </c>
      <c r="C84" s="161"/>
      <c r="D84" s="20" t="s">
        <v>110</v>
      </c>
      <c r="E84" s="96">
        <f>COUNTIF(AV$8:AV84,"x")</f>
        <v>3</v>
      </c>
      <c r="F84" s="96">
        <f>COUNTIF(AW$8:AW84,"x")</f>
        <v>4</v>
      </c>
      <c r="G84" s="96">
        <f>COUNTIF(AX$8:AX84,"x")</f>
        <v>2</v>
      </c>
      <c r="H84" s="96">
        <f>COUNTIF(AY$8:AY84,"x")</f>
        <v>2</v>
      </c>
      <c r="I84" s="96">
        <f>COUNTIF(AZ$8:AZ84,"x")</f>
        <v>3</v>
      </c>
      <c r="J84" s="96">
        <f>COUNTIF(BA$8:BA84,"x")</f>
        <v>4</v>
      </c>
      <c r="K84" s="96">
        <f>COUNTIF(BB$8:BB84,"x")</f>
        <v>2</v>
      </c>
      <c r="L84" s="96">
        <f>COUNTIF(BC$8:BC84,"x")</f>
        <v>0</v>
      </c>
      <c r="M84" s="96">
        <f>COUNTIF(BD$8:BD84,"x")</f>
        <v>1</v>
      </c>
      <c r="N84" s="96">
        <f>COUNTIF(BE$8:BE84,"x")</f>
        <v>0</v>
      </c>
      <c r="O84" s="96">
        <f>COUNTIF(BF$8:BF84,"x")</f>
        <v>1</v>
      </c>
      <c r="P84" s="96">
        <f>COUNTIF(BG$8:BG84,"x")</f>
        <v>0</v>
      </c>
      <c r="Q84" s="96">
        <f>COUNTIF(BH$8:BH84,"x")</f>
        <v>1</v>
      </c>
      <c r="R84" s="96">
        <f>COUNTIF(BI$8:BI84,"x")</f>
        <v>0</v>
      </c>
      <c r="S84" s="96">
        <f>COUNTIF(BJ$8:BJ84,"x")</f>
        <v>1</v>
      </c>
      <c r="T84" s="96">
        <f>COUNTIF(BK$8:BK84,"x")</f>
        <v>0</v>
      </c>
      <c r="U84" s="96">
        <f>COUNTIF(BL$8:BL84,"x")</f>
        <v>0</v>
      </c>
      <c r="V84" s="96">
        <f>COUNTIF(BM$8:BM84,"x")</f>
        <v>1</v>
      </c>
      <c r="W84" s="96">
        <f>COUNTIF(BN$8:BN84,"x")</f>
        <v>2</v>
      </c>
      <c r="X84" s="96">
        <f>COUNTIF(BO$8:BO84,"x")</f>
        <v>3</v>
      </c>
      <c r="Y84" s="96">
        <f>COUNTIF(BP$8:BP84,"x")</f>
        <v>4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4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1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1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4</v>
      </c>
      <c r="AT84" s="21" t="s">
        <v>208</v>
      </c>
      <c r="AU84" s="24">
        <v>10</v>
      </c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 t="s">
        <v>139</v>
      </c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40</v>
      </c>
    </row>
    <row r="85" spans="2:89" ht="27" x14ac:dyDescent="0.25">
      <c r="B85" s="16">
        <v>78</v>
      </c>
      <c r="C85" s="161"/>
      <c r="D85" s="20" t="s">
        <v>279</v>
      </c>
      <c r="E85" s="96">
        <f>COUNTIF(AV$8:AV85,"x")</f>
        <v>3</v>
      </c>
      <c r="F85" s="96">
        <f>COUNTIF(AW$8:AW85,"x")</f>
        <v>4</v>
      </c>
      <c r="G85" s="96">
        <f>COUNTIF(AX$8:AX85,"x")</f>
        <v>2</v>
      </c>
      <c r="H85" s="96">
        <f>COUNTIF(AY$8:AY85,"x")</f>
        <v>2</v>
      </c>
      <c r="I85" s="96">
        <f>COUNTIF(AZ$8:AZ85,"x")</f>
        <v>3</v>
      </c>
      <c r="J85" s="96">
        <f>COUNTIF(BA$8:BA85,"x")</f>
        <v>4</v>
      </c>
      <c r="K85" s="96">
        <f>COUNTIF(BB$8:BB85,"x")</f>
        <v>2</v>
      </c>
      <c r="L85" s="96">
        <f>COUNTIF(BC$8:BC85,"x")</f>
        <v>0</v>
      </c>
      <c r="M85" s="96">
        <f>COUNTIF(BD$8:BD85,"x")</f>
        <v>1</v>
      </c>
      <c r="N85" s="96">
        <f>COUNTIF(BE$8:BE85,"x")</f>
        <v>0</v>
      </c>
      <c r="O85" s="96">
        <f>COUNTIF(BF$8:BF85,"x")</f>
        <v>1</v>
      </c>
      <c r="P85" s="96">
        <f>COUNTIF(BG$8:BG85,"x")</f>
        <v>0</v>
      </c>
      <c r="Q85" s="96">
        <f>COUNTIF(BH$8:BH85,"x")</f>
        <v>1</v>
      </c>
      <c r="R85" s="96">
        <f>COUNTIF(BI$8:BI85,"x")</f>
        <v>0</v>
      </c>
      <c r="S85" s="96">
        <f>COUNTIF(BJ$8:BJ85,"x")</f>
        <v>1</v>
      </c>
      <c r="T85" s="96">
        <f>COUNTIF(BK$8:BK85,"x")</f>
        <v>0</v>
      </c>
      <c r="U85" s="96">
        <f>COUNTIF(BL$8:BL85,"x")</f>
        <v>0</v>
      </c>
      <c r="V85" s="96">
        <f>COUNTIF(BM$8:BM85,"x")</f>
        <v>1</v>
      </c>
      <c r="W85" s="96">
        <f>COUNTIF(BN$8:BN85,"x")</f>
        <v>2</v>
      </c>
      <c r="X85" s="96">
        <f>COUNTIF(BO$8:BO85,"x")</f>
        <v>3</v>
      </c>
      <c r="Y85" s="96">
        <f>COUNTIF(BP$8:BP85,"x")</f>
        <v>4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4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1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1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4</v>
      </c>
      <c r="AT85" s="21" t="s">
        <v>209</v>
      </c>
      <c r="AU85" s="24">
        <v>5</v>
      </c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111</v>
      </c>
      <c r="E86" s="96">
        <f>COUNTIF(AV$8:AV86,"x")</f>
        <v>3</v>
      </c>
      <c r="F86" s="96">
        <f>COUNTIF(AW$8:AW86,"x")</f>
        <v>4</v>
      </c>
      <c r="G86" s="96">
        <f>COUNTIF(AX$8:AX86,"x")</f>
        <v>2</v>
      </c>
      <c r="H86" s="96">
        <f>COUNTIF(AY$8:AY86,"x")</f>
        <v>2</v>
      </c>
      <c r="I86" s="96">
        <f>COUNTIF(AZ$8:AZ86,"x")</f>
        <v>3</v>
      </c>
      <c r="J86" s="96">
        <f>COUNTIF(BA$8:BA86,"x")</f>
        <v>4</v>
      </c>
      <c r="K86" s="96">
        <f>COUNTIF(BB$8:BB86,"x")</f>
        <v>2</v>
      </c>
      <c r="L86" s="96">
        <f>COUNTIF(BC$8:BC86,"x")</f>
        <v>0</v>
      </c>
      <c r="M86" s="96">
        <f>COUNTIF(BD$8:BD86,"x")</f>
        <v>1</v>
      </c>
      <c r="N86" s="96">
        <f>COUNTIF(BE$8:BE86,"x")</f>
        <v>0</v>
      </c>
      <c r="O86" s="96">
        <f>COUNTIF(BF$8:BF86,"x")</f>
        <v>1</v>
      </c>
      <c r="P86" s="96">
        <f>COUNTIF(BG$8:BG86,"x")</f>
        <v>0</v>
      </c>
      <c r="Q86" s="96">
        <f>COUNTIF(BH$8:BH86,"x")</f>
        <v>1</v>
      </c>
      <c r="R86" s="96">
        <f>COUNTIF(BI$8:BI86,"x")</f>
        <v>0</v>
      </c>
      <c r="S86" s="96">
        <f>COUNTIF(BJ$8:BJ86,"x")</f>
        <v>1</v>
      </c>
      <c r="T86" s="96">
        <f>COUNTIF(BK$8:BK86,"x")</f>
        <v>0</v>
      </c>
      <c r="U86" s="96">
        <f>COUNTIF(BL$8:BL86,"x")</f>
        <v>0</v>
      </c>
      <c r="V86" s="96">
        <f>COUNTIF(BM$8:BM86,"x")</f>
        <v>1</v>
      </c>
      <c r="W86" s="96">
        <f>COUNTIF(BN$8:BN86,"x")</f>
        <v>2</v>
      </c>
      <c r="X86" s="96">
        <f>COUNTIF(BO$8:BO86,"x")</f>
        <v>3</v>
      </c>
      <c r="Y86" s="96">
        <f>COUNTIF(BP$8:BP86,"x")</f>
        <v>4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4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1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1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4</v>
      </c>
      <c r="AT86" s="21" t="s">
        <v>210</v>
      </c>
      <c r="AU86" s="24">
        <v>5</v>
      </c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112</v>
      </c>
      <c r="E87" s="96">
        <f>COUNTIF(AV$8:AV87,"x")</f>
        <v>3</v>
      </c>
      <c r="F87" s="96">
        <f>COUNTIF(AW$8:AW87,"x")</f>
        <v>4</v>
      </c>
      <c r="G87" s="96">
        <f>COUNTIF(AX$8:AX87,"x")</f>
        <v>2</v>
      </c>
      <c r="H87" s="96">
        <f>COUNTIF(AY$8:AY87,"x")</f>
        <v>2</v>
      </c>
      <c r="I87" s="96">
        <f>COUNTIF(AZ$8:AZ87,"x")</f>
        <v>3</v>
      </c>
      <c r="J87" s="96">
        <f>COUNTIF(BA$8:BA87,"x")</f>
        <v>4</v>
      </c>
      <c r="K87" s="96">
        <f>COUNTIF(BB$8:BB87,"x")</f>
        <v>2</v>
      </c>
      <c r="L87" s="96">
        <f>COUNTIF(BC$8:BC87,"x")</f>
        <v>0</v>
      </c>
      <c r="M87" s="96">
        <f>COUNTIF(BD$8:BD87,"x")</f>
        <v>1</v>
      </c>
      <c r="N87" s="96">
        <f>COUNTIF(BE$8:BE87,"x")</f>
        <v>0</v>
      </c>
      <c r="O87" s="96">
        <f>COUNTIF(BF$8:BF87,"x")</f>
        <v>1</v>
      </c>
      <c r="P87" s="96">
        <f>COUNTIF(BG$8:BG87,"x")</f>
        <v>0</v>
      </c>
      <c r="Q87" s="96">
        <f>COUNTIF(BH$8:BH87,"x")</f>
        <v>1</v>
      </c>
      <c r="R87" s="96">
        <f>COUNTIF(BI$8:BI87,"x")</f>
        <v>0</v>
      </c>
      <c r="S87" s="96">
        <f>COUNTIF(BJ$8:BJ87,"x")</f>
        <v>1</v>
      </c>
      <c r="T87" s="96">
        <f>COUNTIF(BK$8:BK87,"x")</f>
        <v>0</v>
      </c>
      <c r="U87" s="96">
        <f>COUNTIF(BL$8:BL87,"x")</f>
        <v>0</v>
      </c>
      <c r="V87" s="96">
        <f>COUNTIF(BM$8:BM87,"x")</f>
        <v>1</v>
      </c>
      <c r="W87" s="96">
        <f>COUNTIF(BN$8:BN87,"x")</f>
        <v>2</v>
      </c>
      <c r="X87" s="96">
        <f>COUNTIF(BO$8:BO87,"x")</f>
        <v>3</v>
      </c>
      <c r="Y87" s="96">
        <f>COUNTIF(BP$8:BP87,"x")</f>
        <v>4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4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1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1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4</v>
      </c>
      <c r="AT87" s="21" t="s">
        <v>280</v>
      </c>
      <c r="AU87" s="24">
        <v>5</v>
      </c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113</v>
      </c>
      <c r="D88" s="20" t="s">
        <v>114</v>
      </c>
      <c r="E88" s="96">
        <f>COUNTIF(AV$8:AV88,"x")</f>
        <v>3</v>
      </c>
      <c r="F88" s="96">
        <f>COUNTIF(AW$8:AW88,"x")</f>
        <v>4</v>
      </c>
      <c r="G88" s="96">
        <f>COUNTIF(AX$8:AX88,"x")</f>
        <v>2</v>
      </c>
      <c r="H88" s="96">
        <f>COUNTIF(AY$8:AY88,"x")</f>
        <v>2</v>
      </c>
      <c r="I88" s="96">
        <f>COUNTIF(AZ$8:AZ88,"x")</f>
        <v>3</v>
      </c>
      <c r="J88" s="96">
        <f>COUNTIF(BA$8:BA88,"x")</f>
        <v>4</v>
      </c>
      <c r="K88" s="96">
        <f>COUNTIF(BB$8:BB88,"x")</f>
        <v>2</v>
      </c>
      <c r="L88" s="96">
        <f>COUNTIF(BC$8:BC88,"x")</f>
        <v>0</v>
      </c>
      <c r="M88" s="96">
        <f>COUNTIF(BD$8:BD88,"x")</f>
        <v>1</v>
      </c>
      <c r="N88" s="96">
        <f>COUNTIF(BE$8:BE88,"x")</f>
        <v>0</v>
      </c>
      <c r="O88" s="96">
        <f>COUNTIF(BF$8:BF88,"x")</f>
        <v>1</v>
      </c>
      <c r="P88" s="96">
        <f>COUNTIF(BG$8:BG88,"x")</f>
        <v>0</v>
      </c>
      <c r="Q88" s="96">
        <f>COUNTIF(BH$8:BH88,"x")</f>
        <v>2</v>
      </c>
      <c r="R88" s="96">
        <f>COUNTIF(BI$8:BI88,"x")</f>
        <v>0</v>
      </c>
      <c r="S88" s="96">
        <f>COUNTIF(BJ$8:BJ88,"x")</f>
        <v>1</v>
      </c>
      <c r="T88" s="96">
        <f>COUNTIF(BK$8:BK88,"x")</f>
        <v>0</v>
      </c>
      <c r="U88" s="96">
        <f>COUNTIF(BL$8:BL88,"x")</f>
        <v>0</v>
      </c>
      <c r="V88" s="96">
        <f>COUNTIF(BM$8:BM88,"x")</f>
        <v>1</v>
      </c>
      <c r="W88" s="96">
        <f>COUNTIF(BN$8:BN88,"x")</f>
        <v>2</v>
      </c>
      <c r="X88" s="96">
        <f>COUNTIF(BO$8:BO88,"x")</f>
        <v>3</v>
      </c>
      <c r="Y88" s="96">
        <f>COUNTIF(BP$8:BP88,"x")</f>
        <v>4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4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1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1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4</v>
      </c>
      <c r="AT88" s="21" t="s">
        <v>211</v>
      </c>
      <c r="AU88" s="24">
        <v>20</v>
      </c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 t="s">
        <v>139</v>
      </c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40</v>
      </c>
    </row>
    <row r="89" spans="2:89" ht="27" x14ac:dyDescent="0.25">
      <c r="B89" s="16">
        <v>82</v>
      </c>
      <c r="C89" s="161" t="s">
        <v>115</v>
      </c>
      <c r="D89" s="20" t="s">
        <v>116</v>
      </c>
      <c r="E89" s="96">
        <f>COUNTIF(AV$8:AV89,"x")</f>
        <v>3</v>
      </c>
      <c r="F89" s="96">
        <f>COUNTIF(AW$8:AW89,"x")</f>
        <v>4</v>
      </c>
      <c r="G89" s="96">
        <f>COUNTIF(AX$8:AX89,"x")</f>
        <v>2</v>
      </c>
      <c r="H89" s="96">
        <f>COUNTIF(AY$8:AY89,"x")</f>
        <v>2</v>
      </c>
      <c r="I89" s="96">
        <f>COUNTIF(AZ$8:AZ89,"x")</f>
        <v>3</v>
      </c>
      <c r="J89" s="96">
        <f>COUNTIF(BA$8:BA89,"x")</f>
        <v>4</v>
      </c>
      <c r="K89" s="96">
        <f>COUNTIF(BB$8:BB89,"x")</f>
        <v>2</v>
      </c>
      <c r="L89" s="96">
        <f>COUNTIF(BC$8:BC89,"x")</f>
        <v>0</v>
      </c>
      <c r="M89" s="96">
        <f>COUNTIF(BD$8:BD89,"x")</f>
        <v>1</v>
      </c>
      <c r="N89" s="96">
        <f>COUNTIF(BE$8:BE89,"x")</f>
        <v>0</v>
      </c>
      <c r="O89" s="96">
        <f>COUNTIF(BF$8:BF89,"x")</f>
        <v>1</v>
      </c>
      <c r="P89" s="96">
        <f>COUNTIF(BG$8:BG89,"x")</f>
        <v>0</v>
      </c>
      <c r="Q89" s="96">
        <f>COUNTIF(BH$8:BH89,"x")</f>
        <v>2</v>
      </c>
      <c r="R89" s="96">
        <f>COUNTIF(BI$8:BI89,"x")</f>
        <v>1</v>
      </c>
      <c r="S89" s="96">
        <f>COUNTIF(BJ$8:BJ89,"x")</f>
        <v>1</v>
      </c>
      <c r="T89" s="96">
        <f>COUNTIF(BK$8:BK89,"x")</f>
        <v>0</v>
      </c>
      <c r="U89" s="96">
        <f>COUNTIF(BL$8:BL89,"x")</f>
        <v>0</v>
      </c>
      <c r="V89" s="96">
        <f>COUNTIF(BM$8:BM89,"x")</f>
        <v>1</v>
      </c>
      <c r="W89" s="96">
        <f>COUNTIF(BN$8:BN89,"x")</f>
        <v>2</v>
      </c>
      <c r="X89" s="96">
        <f>COUNTIF(BO$8:BO89,"x")</f>
        <v>3</v>
      </c>
      <c r="Y89" s="96">
        <f>COUNTIF(BP$8:BP89,"x")</f>
        <v>4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4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1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1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4</v>
      </c>
      <c r="AT89" s="21" t="s">
        <v>235</v>
      </c>
      <c r="AU89" s="24">
        <v>10</v>
      </c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 t="s">
        <v>139</v>
      </c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40</v>
      </c>
    </row>
    <row r="90" spans="2:89" ht="27" x14ac:dyDescent="0.25">
      <c r="B90" s="16">
        <v>83</v>
      </c>
      <c r="C90" s="161"/>
      <c r="D90" s="20" t="s">
        <v>117</v>
      </c>
      <c r="E90" s="96">
        <f>COUNTIF(AV$8:AV90,"x")</f>
        <v>3</v>
      </c>
      <c r="F90" s="96">
        <f>COUNTIF(AW$8:AW90,"x")</f>
        <v>4</v>
      </c>
      <c r="G90" s="96">
        <f>COUNTIF(AX$8:AX90,"x")</f>
        <v>2</v>
      </c>
      <c r="H90" s="96">
        <f>COUNTIF(AY$8:AY90,"x")</f>
        <v>2</v>
      </c>
      <c r="I90" s="96">
        <f>COUNTIF(AZ$8:AZ90,"x")</f>
        <v>3</v>
      </c>
      <c r="J90" s="96">
        <f>COUNTIF(BA$8:BA90,"x")</f>
        <v>4</v>
      </c>
      <c r="K90" s="96">
        <f>COUNTIF(BB$8:BB90,"x")</f>
        <v>2</v>
      </c>
      <c r="L90" s="96">
        <f>COUNTIF(BC$8:BC90,"x")</f>
        <v>0</v>
      </c>
      <c r="M90" s="96">
        <f>COUNTIF(BD$8:BD90,"x")</f>
        <v>1</v>
      </c>
      <c r="N90" s="96">
        <f>COUNTIF(BE$8:BE90,"x")</f>
        <v>0</v>
      </c>
      <c r="O90" s="96">
        <f>COUNTIF(BF$8:BF90,"x")</f>
        <v>1</v>
      </c>
      <c r="P90" s="96">
        <f>COUNTIF(BG$8:BG90,"x")</f>
        <v>0</v>
      </c>
      <c r="Q90" s="96">
        <f>COUNTIF(BH$8:BH90,"x")</f>
        <v>2</v>
      </c>
      <c r="R90" s="96">
        <f>COUNTIF(BI$8:BI90,"x")</f>
        <v>1</v>
      </c>
      <c r="S90" s="96">
        <f>COUNTIF(BJ$8:BJ90,"x")</f>
        <v>1</v>
      </c>
      <c r="T90" s="96">
        <f>COUNTIF(BK$8:BK90,"x")</f>
        <v>0</v>
      </c>
      <c r="U90" s="96">
        <f>COUNTIF(BL$8:BL90,"x")</f>
        <v>0</v>
      </c>
      <c r="V90" s="96">
        <f>COUNTIF(BM$8:BM90,"x")</f>
        <v>1</v>
      </c>
      <c r="W90" s="96">
        <f>COUNTIF(BN$8:BN90,"x")</f>
        <v>2</v>
      </c>
      <c r="X90" s="96">
        <f>COUNTIF(BO$8:BO90,"x")</f>
        <v>3</v>
      </c>
      <c r="Y90" s="96">
        <f>COUNTIF(BP$8:BP90,"x")</f>
        <v>4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4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1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1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4</v>
      </c>
      <c r="AT90" s="21" t="s">
        <v>236</v>
      </c>
      <c r="AU90" s="24">
        <v>10</v>
      </c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118</v>
      </c>
      <c r="D91" s="20" t="s">
        <v>119</v>
      </c>
      <c r="E91" s="96">
        <f>COUNTIF(AV$8:AV91,"x")</f>
        <v>3</v>
      </c>
      <c r="F91" s="96">
        <f>COUNTIF(AW$8:AW91,"x")</f>
        <v>4</v>
      </c>
      <c r="G91" s="96">
        <f>COUNTIF(AX$8:AX91,"x")</f>
        <v>2</v>
      </c>
      <c r="H91" s="96">
        <f>COUNTIF(AY$8:AY91,"x")</f>
        <v>2</v>
      </c>
      <c r="I91" s="96">
        <f>COUNTIF(AZ$8:AZ91,"x")</f>
        <v>3</v>
      </c>
      <c r="J91" s="96">
        <f>COUNTIF(BA$8:BA91,"x")</f>
        <v>4</v>
      </c>
      <c r="K91" s="96">
        <f>COUNTIF(BB$8:BB91,"x")</f>
        <v>2</v>
      </c>
      <c r="L91" s="96">
        <f>COUNTIF(BC$8:BC91,"x")</f>
        <v>0</v>
      </c>
      <c r="M91" s="96">
        <f>COUNTIF(BD$8:BD91,"x")</f>
        <v>1</v>
      </c>
      <c r="N91" s="96">
        <f>COUNTIF(BE$8:BE91,"x")</f>
        <v>0</v>
      </c>
      <c r="O91" s="96">
        <f>COUNTIF(BF$8:BF91,"x")</f>
        <v>1</v>
      </c>
      <c r="P91" s="96">
        <f>COUNTIF(BG$8:BG91,"x")</f>
        <v>0</v>
      </c>
      <c r="Q91" s="96">
        <f>COUNTIF(BH$8:BH91,"x")</f>
        <v>2</v>
      </c>
      <c r="R91" s="96">
        <f>COUNTIF(BI$8:BI91,"x")</f>
        <v>2</v>
      </c>
      <c r="S91" s="96">
        <f>COUNTIF(BJ$8:BJ91,"x")</f>
        <v>1</v>
      </c>
      <c r="T91" s="96">
        <f>COUNTIF(BK$8:BK91,"x")</f>
        <v>0</v>
      </c>
      <c r="U91" s="96">
        <f>COUNTIF(BL$8:BL91,"x")</f>
        <v>0</v>
      </c>
      <c r="V91" s="96">
        <f>COUNTIF(BM$8:BM91,"x")</f>
        <v>1</v>
      </c>
      <c r="W91" s="96">
        <f>COUNTIF(BN$8:BN91,"x")</f>
        <v>2</v>
      </c>
      <c r="X91" s="96">
        <f>COUNTIF(BO$8:BO91,"x")</f>
        <v>3</v>
      </c>
      <c r="Y91" s="96">
        <f>COUNTIF(BP$8:BP91,"x")</f>
        <v>4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4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1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1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4</v>
      </c>
      <c r="AT91" s="21" t="s">
        <v>212</v>
      </c>
      <c r="AU91" s="24">
        <v>20</v>
      </c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 t="s">
        <v>139</v>
      </c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40</v>
      </c>
    </row>
    <row r="92" spans="2:89" ht="27" x14ac:dyDescent="0.25">
      <c r="B92" s="16">
        <v>85</v>
      </c>
      <c r="C92" s="161"/>
      <c r="D92" s="20" t="s">
        <v>120</v>
      </c>
      <c r="E92" s="96">
        <f>COUNTIF(AV$8:AV92,"x")</f>
        <v>3</v>
      </c>
      <c r="F92" s="96">
        <f>COUNTIF(AW$8:AW92,"x")</f>
        <v>4</v>
      </c>
      <c r="G92" s="96">
        <f>COUNTIF(AX$8:AX92,"x")</f>
        <v>2</v>
      </c>
      <c r="H92" s="96">
        <f>COUNTIF(AY$8:AY92,"x")</f>
        <v>2</v>
      </c>
      <c r="I92" s="96">
        <f>COUNTIF(AZ$8:AZ92,"x")</f>
        <v>3</v>
      </c>
      <c r="J92" s="96">
        <f>COUNTIF(BA$8:BA92,"x")</f>
        <v>4</v>
      </c>
      <c r="K92" s="96">
        <f>COUNTIF(BB$8:BB92,"x")</f>
        <v>2</v>
      </c>
      <c r="L92" s="96">
        <f>COUNTIF(BC$8:BC92,"x")</f>
        <v>0</v>
      </c>
      <c r="M92" s="96">
        <f>COUNTIF(BD$8:BD92,"x")</f>
        <v>1</v>
      </c>
      <c r="N92" s="96">
        <f>COUNTIF(BE$8:BE92,"x")</f>
        <v>0</v>
      </c>
      <c r="O92" s="96">
        <f>COUNTIF(BF$8:BF92,"x")</f>
        <v>1</v>
      </c>
      <c r="P92" s="96">
        <f>COUNTIF(BG$8:BG92,"x")</f>
        <v>0</v>
      </c>
      <c r="Q92" s="96">
        <f>COUNTIF(BH$8:BH92,"x")</f>
        <v>2</v>
      </c>
      <c r="R92" s="96">
        <f>COUNTIF(BI$8:BI92,"x")</f>
        <v>2</v>
      </c>
      <c r="S92" s="96">
        <f>COUNTIF(BJ$8:BJ92,"x")</f>
        <v>1</v>
      </c>
      <c r="T92" s="96">
        <f>COUNTIF(BK$8:BK92,"x")</f>
        <v>0</v>
      </c>
      <c r="U92" s="96">
        <f>COUNTIF(BL$8:BL92,"x")</f>
        <v>0</v>
      </c>
      <c r="V92" s="96">
        <f>COUNTIF(BM$8:BM92,"x")</f>
        <v>1</v>
      </c>
      <c r="W92" s="96">
        <f>COUNTIF(BN$8:BN92,"x")</f>
        <v>2</v>
      </c>
      <c r="X92" s="96">
        <f>COUNTIF(BO$8:BO92,"x")</f>
        <v>3</v>
      </c>
      <c r="Y92" s="96">
        <f>COUNTIF(BP$8:BP92,"x")</f>
        <v>4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4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1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1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4</v>
      </c>
      <c r="AT92" s="21" t="s">
        <v>213</v>
      </c>
      <c r="AU92" s="24">
        <v>20</v>
      </c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42</v>
      </c>
      <c r="D93" s="20" t="s">
        <v>121</v>
      </c>
      <c r="E93" s="96">
        <f>COUNTIF(AV$8:AV93,"x")</f>
        <v>3</v>
      </c>
      <c r="F93" s="96">
        <f>COUNTIF(AW$8:AW93,"x")</f>
        <v>4</v>
      </c>
      <c r="G93" s="96">
        <f>COUNTIF(AX$8:AX93,"x")</f>
        <v>2</v>
      </c>
      <c r="H93" s="96">
        <f>COUNTIF(AY$8:AY93,"x")</f>
        <v>2</v>
      </c>
      <c r="I93" s="96">
        <f>COUNTIF(AZ$8:AZ93,"x")</f>
        <v>3</v>
      </c>
      <c r="J93" s="96">
        <f>COUNTIF(BA$8:BA93,"x")</f>
        <v>4</v>
      </c>
      <c r="K93" s="96">
        <f>COUNTIF(BB$8:BB93,"x")</f>
        <v>2</v>
      </c>
      <c r="L93" s="96">
        <f>COUNTIF(BC$8:BC93,"x")</f>
        <v>0</v>
      </c>
      <c r="M93" s="96">
        <f>COUNTIF(BD$8:BD93,"x")</f>
        <v>1</v>
      </c>
      <c r="N93" s="96">
        <f>COUNTIF(BE$8:BE93,"x")</f>
        <v>0</v>
      </c>
      <c r="O93" s="96">
        <f>COUNTIF(BF$8:BF93,"x")</f>
        <v>1</v>
      </c>
      <c r="P93" s="96">
        <f>COUNTIF(BG$8:BG93,"x")</f>
        <v>0</v>
      </c>
      <c r="Q93" s="96">
        <f>COUNTIF(BH$8:BH93,"x")</f>
        <v>3</v>
      </c>
      <c r="R93" s="96">
        <f>COUNTIF(BI$8:BI93,"x")</f>
        <v>2</v>
      </c>
      <c r="S93" s="96">
        <f>COUNTIF(BJ$8:BJ93,"x")</f>
        <v>1</v>
      </c>
      <c r="T93" s="96">
        <f>COUNTIF(BK$8:BK93,"x")</f>
        <v>0</v>
      </c>
      <c r="U93" s="96">
        <f>COUNTIF(BL$8:BL93,"x")</f>
        <v>0</v>
      </c>
      <c r="V93" s="96">
        <f>COUNTIF(BM$8:BM93,"x")</f>
        <v>1</v>
      </c>
      <c r="W93" s="96">
        <f>COUNTIF(BN$8:BN93,"x")</f>
        <v>2</v>
      </c>
      <c r="X93" s="96">
        <f>COUNTIF(BO$8:BO93,"x")</f>
        <v>3</v>
      </c>
      <c r="Y93" s="96">
        <f>COUNTIF(BP$8:BP93,"x")</f>
        <v>4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4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1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1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4</v>
      </c>
      <c r="AT93" s="21" t="s">
        <v>214</v>
      </c>
      <c r="AU93" s="24">
        <v>20</v>
      </c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 t="s">
        <v>139</v>
      </c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40</v>
      </c>
    </row>
    <row r="94" spans="2:89" ht="27" x14ac:dyDescent="0.25">
      <c r="B94" s="16">
        <v>87</v>
      </c>
      <c r="C94" s="161"/>
      <c r="D94" s="20" t="s">
        <v>122</v>
      </c>
      <c r="E94" s="96">
        <f>COUNTIF(AV$8:AV94,"x")</f>
        <v>3</v>
      </c>
      <c r="F94" s="96">
        <f>COUNTIF(AW$8:AW94,"x")</f>
        <v>4</v>
      </c>
      <c r="G94" s="96">
        <f>COUNTIF(AX$8:AX94,"x")</f>
        <v>2</v>
      </c>
      <c r="H94" s="96">
        <f>COUNTIF(AY$8:AY94,"x")</f>
        <v>2</v>
      </c>
      <c r="I94" s="96">
        <f>COUNTIF(AZ$8:AZ94,"x")</f>
        <v>3</v>
      </c>
      <c r="J94" s="96">
        <f>COUNTIF(BA$8:BA94,"x")</f>
        <v>4</v>
      </c>
      <c r="K94" s="96">
        <f>COUNTIF(BB$8:BB94,"x")</f>
        <v>2</v>
      </c>
      <c r="L94" s="96">
        <f>COUNTIF(BC$8:BC94,"x")</f>
        <v>0</v>
      </c>
      <c r="M94" s="96">
        <f>COUNTIF(BD$8:BD94,"x")</f>
        <v>1</v>
      </c>
      <c r="N94" s="96">
        <f>COUNTIF(BE$8:BE94,"x")</f>
        <v>0</v>
      </c>
      <c r="O94" s="96">
        <f>COUNTIF(BF$8:BF94,"x")</f>
        <v>1</v>
      </c>
      <c r="P94" s="96">
        <f>COUNTIF(BG$8:BG94,"x")</f>
        <v>0</v>
      </c>
      <c r="Q94" s="96">
        <f>COUNTIF(BH$8:BH94,"x")</f>
        <v>3</v>
      </c>
      <c r="R94" s="96">
        <f>COUNTIF(BI$8:BI94,"x")</f>
        <v>2</v>
      </c>
      <c r="S94" s="96">
        <f>COUNTIF(BJ$8:BJ94,"x")</f>
        <v>1</v>
      </c>
      <c r="T94" s="96">
        <f>COUNTIF(BK$8:BK94,"x")</f>
        <v>0</v>
      </c>
      <c r="U94" s="96">
        <f>COUNTIF(BL$8:BL94,"x")</f>
        <v>0</v>
      </c>
      <c r="V94" s="96">
        <f>COUNTIF(BM$8:BM94,"x")</f>
        <v>1</v>
      </c>
      <c r="W94" s="96">
        <f>COUNTIF(BN$8:BN94,"x")</f>
        <v>2</v>
      </c>
      <c r="X94" s="96">
        <f>COUNTIF(BO$8:BO94,"x")</f>
        <v>3</v>
      </c>
      <c r="Y94" s="96">
        <f>COUNTIF(BP$8:BP94,"x")</f>
        <v>4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4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1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1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4</v>
      </c>
      <c r="AT94" s="21" t="s">
        <v>215</v>
      </c>
      <c r="AU94" s="24">
        <v>20</v>
      </c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123</v>
      </c>
      <c r="E95" s="96">
        <f>COUNTIF(AV$8:AV95,"x")</f>
        <v>3</v>
      </c>
      <c r="F95" s="96">
        <f>COUNTIF(AW$8:AW95,"x")</f>
        <v>4</v>
      </c>
      <c r="G95" s="96">
        <f>COUNTIF(AX$8:AX95,"x")</f>
        <v>2</v>
      </c>
      <c r="H95" s="96">
        <f>COUNTIF(AY$8:AY95,"x")</f>
        <v>2</v>
      </c>
      <c r="I95" s="96">
        <f>COUNTIF(AZ$8:AZ95,"x")</f>
        <v>3</v>
      </c>
      <c r="J95" s="96">
        <f>COUNTIF(BA$8:BA95,"x")</f>
        <v>4</v>
      </c>
      <c r="K95" s="96">
        <f>COUNTIF(BB$8:BB95,"x")</f>
        <v>2</v>
      </c>
      <c r="L95" s="96">
        <f>COUNTIF(BC$8:BC95,"x")</f>
        <v>0</v>
      </c>
      <c r="M95" s="96">
        <f>COUNTIF(BD$8:BD95,"x")</f>
        <v>1</v>
      </c>
      <c r="N95" s="96">
        <f>COUNTIF(BE$8:BE95,"x")</f>
        <v>0</v>
      </c>
      <c r="O95" s="96">
        <f>COUNTIF(BF$8:BF95,"x")</f>
        <v>1</v>
      </c>
      <c r="P95" s="96">
        <f>COUNTIF(BG$8:BG95,"x")</f>
        <v>0</v>
      </c>
      <c r="Q95" s="96">
        <f>COUNTIF(BH$8:BH95,"x")</f>
        <v>3</v>
      </c>
      <c r="R95" s="96">
        <f>COUNTIF(BI$8:BI95,"x")</f>
        <v>2</v>
      </c>
      <c r="S95" s="96">
        <f>COUNTIF(BJ$8:BJ95,"x")</f>
        <v>1</v>
      </c>
      <c r="T95" s="96">
        <f>COUNTIF(BK$8:BK95,"x")</f>
        <v>0</v>
      </c>
      <c r="U95" s="96">
        <f>COUNTIF(BL$8:BL95,"x")</f>
        <v>0</v>
      </c>
      <c r="V95" s="96">
        <f>COUNTIF(BM$8:BM95,"x")</f>
        <v>1</v>
      </c>
      <c r="W95" s="96">
        <f>COUNTIF(BN$8:BN95,"x")</f>
        <v>2</v>
      </c>
      <c r="X95" s="96">
        <f>COUNTIF(BO$8:BO95,"x")</f>
        <v>3</v>
      </c>
      <c r="Y95" s="96">
        <f>COUNTIF(BP$8:BP95,"x")</f>
        <v>4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4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1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1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4</v>
      </c>
      <c r="AT95" s="21" t="s">
        <v>216</v>
      </c>
      <c r="AU95" s="24">
        <v>20</v>
      </c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124</v>
      </c>
      <c r="E96" s="97">
        <f>COUNTIF(AV$8:AV96,"x")</f>
        <v>3</v>
      </c>
      <c r="F96" s="97">
        <f>COUNTIF(AW$8:AW96,"x")</f>
        <v>4</v>
      </c>
      <c r="G96" s="97">
        <f>COUNTIF(AX$8:AX96,"x")</f>
        <v>2</v>
      </c>
      <c r="H96" s="97">
        <f>COUNTIF(AY$8:AY96,"x")</f>
        <v>2</v>
      </c>
      <c r="I96" s="97">
        <f>COUNTIF(AZ$8:AZ96,"x")</f>
        <v>3</v>
      </c>
      <c r="J96" s="97">
        <f>COUNTIF(BA$8:BA96,"x")</f>
        <v>4</v>
      </c>
      <c r="K96" s="97">
        <f>COUNTIF(BB$8:BB96,"x")</f>
        <v>2</v>
      </c>
      <c r="L96" s="97">
        <f>COUNTIF(BC$8:BC96,"x")</f>
        <v>0</v>
      </c>
      <c r="M96" s="97">
        <f>COUNTIF(BD$8:BD96,"x")</f>
        <v>1</v>
      </c>
      <c r="N96" s="97">
        <f>COUNTIF(BE$8:BE96,"x")</f>
        <v>0</v>
      </c>
      <c r="O96" s="97">
        <f>COUNTIF(BF$8:BF96,"x")</f>
        <v>1</v>
      </c>
      <c r="P96" s="97">
        <f>COUNTIF(BG$8:BG96,"x")</f>
        <v>0</v>
      </c>
      <c r="Q96" s="97">
        <f>COUNTIF(BH$8:BH96,"x")</f>
        <v>3</v>
      </c>
      <c r="R96" s="97">
        <f>COUNTIF(BI$8:BI96,"x")</f>
        <v>2</v>
      </c>
      <c r="S96" s="97">
        <f>COUNTIF(BJ$8:BJ96,"x")</f>
        <v>1</v>
      </c>
      <c r="T96" s="97">
        <f>COUNTIF(BK$8:BK96,"x")</f>
        <v>0</v>
      </c>
      <c r="U96" s="97">
        <f>COUNTIF(BL$8:BL96,"x")</f>
        <v>0</v>
      </c>
      <c r="V96" s="97">
        <f>COUNTIF(BM$8:BM96,"x")</f>
        <v>1</v>
      </c>
      <c r="W96" s="97">
        <f>COUNTIF(BN$8:BN96,"x")</f>
        <v>2</v>
      </c>
      <c r="X96" s="97">
        <f>COUNTIF(BO$8:BO96,"x")</f>
        <v>3</v>
      </c>
      <c r="Y96" s="97">
        <f>COUNTIF(BP$8:BP96,"x")</f>
        <v>4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4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1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1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4</v>
      </c>
      <c r="AT96" s="23" t="s">
        <v>217</v>
      </c>
      <c r="AU96" s="25">
        <v>20</v>
      </c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3</v>
      </c>
      <c r="AW97" s="10">
        <f t="shared" si="4"/>
        <v>4</v>
      </c>
      <c r="AX97" s="10">
        <f t="shared" si="4"/>
        <v>2</v>
      </c>
      <c r="AY97" s="10">
        <f t="shared" si="4"/>
        <v>2</v>
      </c>
      <c r="AZ97" s="10">
        <f t="shared" si="4"/>
        <v>3</v>
      </c>
      <c r="BA97" s="10">
        <f t="shared" si="4"/>
        <v>4</v>
      </c>
      <c r="BB97" s="10">
        <f t="shared" si="4"/>
        <v>2</v>
      </c>
      <c r="BC97" s="10">
        <f t="shared" si="4"/>
        <v>0</v>
      </c>
      <c r="BD97" s="10">
        <f t="shared" si="4"/>
        <v>1</v>
      </c>
      <c r="BE97" s="10">
        <f t="shared" si="4"/>
        <v>0</v>
      </c>
      <c r="BF97" s="10">
        <f t="shared" si="4"/>
        <v>1</v>
      </c>
      <c r="BG97" s="10">
        <f t="shared" si="4"/>
        <v>0</v>
      </c>
      <c r="BH97" s="10">
        <f t="shared" si="4"/>
        <v>3</v>
      </c>
      <c r="BI97" s="10">
        <f t="shared" si="4"/>
        <v>2</v>
      </c>
      <c r="BJ97" s="10">
        <f t="shared" si="4"/>
        <v>1</v>
      </c>
      <c r="BK97" s="10">
        <f t="shared" si="4"/>
        <v>0</v>
      </c>
      <c r="BL97" s="10">
        <f t="shared" si="4"/>
        <v>0</v>
      </c>
      <c r="BM97" s="10">
        <f t="shared" si="4"/>
        <v>1</v>
      </c>
      <c r="BN97" s="10">
        <f t="shared" si="4"/>
        <v>2</v>
      </c>
      <c r="BO97" s="10">
        <f t="shared" si="4"/>
        <v>3</v>
      </c>
      <c r="BP97" s="10">
        <f t="shared" si="4"/>
        <v>4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4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1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1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4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61</v>
      </c>
      <c r="B1" s="30" t="s">
        <v>69</v>
      </c>
      <c r="C1" s="30" t="s">
        <v>62</v>
      </c>
      <c r="D1" s="30" t="s">
        <v>63</v>
      </c>
      <c r="E1" s="30" t="s">
        <v>65</v>
      </c>
      <c r="F1" s="30" t="s">
        <v>66</v>
      </c>
      <c r="G1" s="30" t="s">
        <v>67</v>
      </c>
      <c r="H1" s="30" t="s">
        <v>68</v>
      </c>
      <c r="I1" s="30" t="s">
        <v>64</v>
      </c>
      <c r="J1" s="32" t="s">
        <v>76</v>
      </c>
      <c r="K1" s="32" t="s">
        <v>77</v>
      </c>
      <c r="L1" s="33" t="s">
        <v>78</v>
      </c>
      <c r="M1" s="33" t="s">
        <v>79</v>
      </c>
      <c r="N1" s="33" t="s">
        <v>80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>
        <f t="array" aca="1" ref="E2:I42" ca="1">TRANSPOSE(Escala!E10:AS14)</f>
        <v>24</v>
      </c>
      <c r="F2" s="30">
        <f ca="1"/>
        <v>0</v>
      </c>
      <c r="G2" s="30">
        <f ca="1"/>
        <v>0</v>
      </c>
      <c r="H2" s="30">
        <f ca="1"/>
        <v>0</v>
      </c>
      <c r="I2" s="30">
        <f ca="1"/>
        <v>0</v>
      </c>
      <c r="J2" s="34">
        <f t="array" aca="1" ref="J2:N42" ca="1">TRANSPOSE(Escala!E16:AS20)</f>
        <v>1</v>
      </c>
      <c r="K2" s="34">
        <f ca="1"/>
        <v>0</v>
      </c>
      <c r="L2" s="34">
        <f ca="1"/>
        <v>0</v>
      </c>
      <c r="M2" s="34">
        <f ca="1"/>
        <v>0</v>
      </c>
      <c r="N2" s="34">
        <f ca="1"/>
        <v>0</v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>
        <f ca="1"/>
        <v>16</v>
      </c>
      <c r="F3" s="30">
        <f ca="1"/>
        <v>8</v>
      </c>
      <c r="G3" s="30">
        <f ca="1"/>
        <v>0</v>
      </c>
      <c r="H3" s="30">
        <f ca="1"/>
        <v>0</v>
      </c>
      <c r="I3" s="30">
        <f ca="1"/>
        <v>0</v>
      </c>
      <c r="J3" s="34">
        <f ca="1"/>
        <v>0.66666666666666663</v>
      </c>
      <c r="K3" s="34">
        <f ca="1"/>
        <v>0.33333333333333331</v>
      </c>
      <c r="L3" s="34">
        <f ca="1"/>
        <v>0</v>
      </c>
      <c r="M3" s="34">
        <f ca="1"/>
        <v>0</v>
      </c>
      <c r="N3" s="34">
        <f ca="1"/>
        <v>0</v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>
        <f ca="1"/>
        <v>18</v>
      </c>
      <c r="F4" s="30">
        <f ca="1"/>
        <v>3</v>
      </c>
      <c r="G4" s="30">
        <f ca="1"/>
        <v>3</v>
      </c>
      <c r="H4" s="30">
        <f ca="1"/>
        <v>0</v>
      </c>
      <c r="I4" s="30">
        <f ca="1"/>
        <v>0</v>
      </c>
      <c r="J4" s="34">
        <f ca="1"/>
        <v>0.75</v>
      </c>
      <c r="K4" s="34">
        <f ca="1"/>
        <v>0.125</v>
      </c>
      <c r="L4" s="34">
        <f ca="1"/>
        <v>0.125</v>
      </c>
      <c r="M4" s="34">
        <f ca="1"/>
        <v>0</v>
      </c>
      <c r="N4" s="34">
        <f ca="1"/>
        <v>0</v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>
        <f ca="1"/>
        <v>21</v>
      </c>
      <c r="F5" s="30">
        <f ca="1"/>
        <v>2</v>
      </c>
      <c r="G5" s="30">
        <f ca="1"/>
        <v>0</v>
      </c>
      <c r="H5" s="30">
        <f ca="1"/>
        <v>0</v>
      </c>
      <c r="I5" s="30">
        <f ca="1"/>
        <v>0</v>
      </c>
      <c r="J5" s="34">
        <f ca="1"/>
        <v>0.91304347826086951</v>
      </c>
      <c r="K5" s="34">
        <f ca="1"/>
        <v>8.6956521739130432E-2</v>
      </c>
      <c r="L5" s="34">
        <f ca="1"/>
        <v>0</v>
      </c>
      <c r="M5" s="34">
        <f ca="1"/>
        <v>0</v>
      </c>
      <c r="N5" s="34">
        <f ca="1"/>
        <v>0</v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>
        <f ca="1"/>
        <v>18</v>
      </c>
      <c r="F6" s="30">
        <f ca="1"/>
        <v>5</v>
      </c>
      <c r="G6" s="30">
        <f ca="1"/>
        <v>1</v>
      </c>
      <c r="H6" s="30">
        <f ca="1"/>
        <v>0</v>
      </c>
      <c r="I6" s="30">
        <f ca="1"/>
        <v>0</v>
      </c>
      <c r="J6" s="34">
        <f ca="1"/>
        <v>0.75</v>
      </c>
      <c r="K6" s="34">
        <f ca="1"/>
        <v>0.20833333333333334</v>
      </c>
      <c r="L6" s="34">
        <f ca="1"/>
        <v>4.1666666666666664E-2</v>
      </c>
      <c r="M6" s="34">
        <f ca="1"/>
        <v>0</v>
      </c>
      <c r="N6" s="34">
        <f ca="1"/>
        <v>0</v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>
        <f ca="1"/>
        <v>14</v>
      </c>
      <c r="F7" s="30">
        <f ca="1"/>
        <v>10</v>
      </c>
      <c r="G7" s="30">
        <f ca="1"/>
        <v>0</v>
      </c>
      <c r="H7" s="30">
        <f ca="1"/>
        <v>0</v>
      </c>
      <c r="I7" s="30">
        <f ca="1"/>
        <v>0</v>
      </c>
      <c r="J7" s="34">
        <f ca="1"/>
        <v>0.58333333333333337</v>
      </c>
      <c r="K7" s="34">
        <f ca="1"/>
        <v>0.41666666666666669</v>
      </c>
      <c r="L7" s="34">
        <f ca="1"/>
        <v>0</v>
      </c>
      <c r="M7" s="34">
        <f ca="1"/>
        <v>0</v>
      </c>
      <c r="N7" s="34">
        <f ca="1"/>
        <v>0</v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>
        <f ca="1"/>
        <v>9</v>
      </c>
      <c r="F8" s="30">
        <f ca="1"/>
        <v>12</v>
      </c>
      <c r="G8" s="30">
        <f ca="1"/>
        <v>1</v>
      </c>
      <c r="H8" s="30">
        <f ca="1"/>
        <v>2</v>
      </c>
      <c r="I8" s="30">
        <f ca="1"/>
        <v>0</v>
      </c>
      <c r="J8" s="34">
        <f ca="1"/>
        <v>0.375</v>
      </c>
      <c r="K8" s="34">
        <f ca="1"/>
        <v>0.5</v>
      </c>
      <c r="L8" s="34">
        <f ca="1"/>
        <v>4.1666666666666664E-2</v>
      </c>
      <c r="M8" s="34">
        <f ca="1"/>
        <v>8.3333333333333329E-2</v>
      </c>
      <c r="N8" s="34">
        <f ca="1"/>
        <v>0</v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>
        <f ca="1"/>
        <v>10</v>
      </c>
      <c r="F10" s="30">
        <f ca="1"/>
        <v>6</v>
      </c>
      <c r="G10" s="30">
        <f ca="1"/>
        <v>4</v>
      </c>
      <c r="H10" s="30">
        <f ca="1"/>
        <v>4</v>
      </c>
      <c r="I10" s="30">
        <f ca="1"/>
        <v>0</v>
      </c>
      <c r="J10" s="34">
        <f ca="1"/>
        <v>0.41666666666666669</v>
      </c>
      <c r="K10" s="34">
        <f ca="1"/>
        <v>0.25</v>
      </c>
      <c r="L10" s="34">
        <f ca="1"/>
        <v>0.16666666666666666</v>
      </c>
      <c r="M10" s="34">
        <f ca="1"/>
        <v>0.16666666666666666</v>
      </c>
      <c r="N10" s="34">
        <f ca="1"/>
        <v>0</v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>
        <f ca="1"/>
        <v>12</v>
      </c>
      <c r="F12" s="30">
        <f ca="1"/>
        <v>3</v>
      </c>
      <c r="G12" s="30">
        <f ca="1"/>
        <v>4</v>
      </c>
      <c r="H12" s="30">
        <f ca="1"/>
        <v>5</v>
      </c>
      <c r="I12" s="30">
        <f ca="1"/>
        <v>0</v>
      </c>
      <c r="J12" s="34">
        <f ca="1"/>
        <v>0.5</v>
      </c>
      <c r="K12" s="34">
        <f ca="1"/>
        <v>0.125</v>
      </c>
      <c r="L12" s="34">
        <f ca="1"/>
        <v>0.16666666666666666</v>
      </c>
      <c r="M12" s="34">
        <f ca="1"/>
        <v>0.20833333333333334</v>
      </c>
      <c r="N12" s="34">
        <f ca="1"/>
        <v>0</v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>
        <f ca="1"/>
        <v>11</v>
      </c>
      <c r="F14" s="30">
        <f ca="1"/>
        <v>11</v>
      </c>
      <c r="G14" s="30">
        <f ca="1"/>
        <v>1</v>
      </c>
      <c r="H14" s="30">
        <f ca="1"/>
        <v>1</v>
      </c>
      <c r="I14" s="30">
        <f ca="1"/>
        <v>0</v>
      </c>
      <c r="J14" s="34">
        <f ca="1"/>
        <v>0.45833333333333331</v>
      </c>
      <c r="K14" s="34">
        <f ca="1"/>
        <v>0.45833333333333331</v>
      </c>
      <c r="L14" s="34">
        <f ca="1"/>
        <v>4.1666666666666664E-2</v>
      </c>
      <c r="M14" s="34">
        <f ca="1"/>
        <v>4.1666666666666664E-2</v>
      </c>
      <c r="N14" s="34">
        <f ca="1"/>
        <v>0</v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>
        <f ca="1"/>
        <v>14</v>
      </c>
      <c r="F15" s="30">
        <f ca="1"/>
        <v>7</v>
      </c>
      <c r="G15" s="30">
        <f ca="1"/>
        <v>1</v>
      </c>
      <c r="H15" s="30">
        <f ca="1"/>
        <v>2</v>
      </c>
      <c r="I15" s="30">
        <f ca="1"/>
        <v>0</v>
      </c>
      <c r="J15" s="34">
        <f ca="1"/>
        <v>0.58333333333333337</v>
      </c>
      <c r="K15" s="34">
        <f ca="1"/>
        <v>0.29166666666666669</v>
      </c>
      <c r="L15" s="34">
        <f ca="1"/>
        <v>4.1666666666666664E-2</v>
      </c>
      <c r="M15" s="34">
        <f ca="1"/>
        <v>8.3333333333333329E-2</v>
      </c>
      <c r="N15" s="34">
        <f ca="1"/>
        <v>0</v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>
        <f ca="1"/>
        <v>14</v>
      </c>
      <c r="F16" s="30">
        <f ca="1"/>
        <v>5</v>
      </c>
      <c r="G16" s="30">
        <f ca="1"/>
        <v>4</v>
      </c>
      <c r="H16" s="30">
        <f ca="1"/>
        <v>1</v>
      </c>
      <c r="I16" s="30">
        <f ca="1"/>
        <v>0</v>
      </c>
      <c r="J16" s="34">
        <f ca="1"/>
        <v>0.58333333333333337</v>
      </c>
      <c r="K16" s="34">
        <f ca="1"/>
        <v>0.20833333333333334</v>
      </c>
      <c r="L16" s="34">
        <f ca="1"/>
        <v>0.16666666666666666</v>
      </c>
      <c r="M16" s="34">
        <f ca="1"/>
        <v>4.1666666666666664E-2</v>
      </c>
      <c r="N16" s="34">
        <f ca="1"/>
        <v>0</v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>
        <f ca="1"/>
        <v>14</v>
      </c>
      <c r="F19" s="30">
        <f ca="1"/>
        <v>6</v>
      </c>
      <c r="G19" s="30">
        <f ca="1"/>
        <v>1</v>
      </c>
      <c r="H19" s="30">
        <f ca="1"/>
        <v>3</v>
      </c>
      <c r="I19" s="30">
        <f ca="1"/>
        <v>0</v>
      </c>
      <c r="J19" s="34">
        <f ca="1"/>
        <v>0.58333333333333337</v>
      </c>
      <c r="K19" s="34">
        <f ca="1"/>
        <v>0.25</v>
      </c>
      <c r="L19" s="34">
        <f ca="1"/>
        <v>4.1666666666666664E-2</v>
      </c>
      <c r="M19" s="34">
        <f ca="1"/>
        <v>0.125</v>
      </c>
      <c r="N19" s="34">
        <f ca="1"/>
        <v>0</v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>
        <f ca="1"/>
        <v>19</v>
      </c>
      <c r="F20" s="30">
        <f ca="1"/>
        <v>5</v>
      </c>
      <c r="G20" s="30">
        <f ca="1"/>
        <v>0</v>
      </c>
      <c r="H20" s="30">
        <f ca="1"/>
        <v>0</v>
      </c>
      <c r="I20" s="30">
        <f ca="1"/>
        <v>0</v>
      </c>
      <c r="J20" s="34">
        <f ca="1"/>
        <v>0.79166666666666663</v>
      </c>
      <c r="K20" s="34">
        <f ca="1"/>
        <v>0.20833333333333334</v>
      </c>
      <c r="L20" s="34">
        <f ca="1"/>
        <v>0</v>
      </c>
      <c r="M20" s="34">
        <f ca="1"/>
        <v>0</v>
      </c>
      <c r="N20" s="34">
        <f ca="1"/>
        <v>0</v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>
        <f ca="1"/>
        <v>21</v>
      </c>
      <c r="F21" s="30">
        <f ca="1"/>
        <v>3</v>
      </c>
      <c r="G21" s="30">
        <f ca="1"/>
        <v>0</v>
      </c>
      <c r="H21" s="30">
        <f ca="1"/>
        <v>0</v>
      </c>
      <c r="I21" s="30">
        <f ca="1"/>
        <v>0</v>
      </c>
      <c r="J21" s="34">
        <f ca="1"/>
        <v>0.875</v>
      </c>
      <c r="K21" s="34">
        <f ca="1"/>
        <v>0.125</v>
      </c>
      <c r="L21" s="34">
        <f ca="1"/>
        <v>0</v>
      </c>
      <c r="M21" s="34">
        <f ca="1"/>
        <v>0</v>
      </c>
      <c r="N21" s="34">
        <f ca="1"/>
        <v>0</v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>
        <f ca="1"/>
        <v>23</v>
      </c>
      <c r="F22" s="30">
        <f ca="1"/>
        <v>1</v>
      </c>
      <c r="G22" s="30">
        <f ca="1"/>
        <v>0</v>
      </c>
      <c r="H22" s="30">
        <f ca="1"/>
        <v>0</v>
      </c>
      <c r="I22" s="30">
        <f ca="1"/>
        <v>0</v>
      </c>
      <c r="J22" s="34">
        <f ca="1"/>
        <v>0.95833333333333337</v>
      </c>
      <c r="K22" s="34">
        <f ca="1"/>
        <v>4.1666666666666664E-2</v>
      </c>
      <c r="L22" s="34">
        <f ca="1"/>
        <v>0</v>
      </c>
      <c r="M22" s="34">
        <f ca="1"/>
        <v>0</v>
      </c>
      <c r="N22" s="34">
        <f ca="1"/>
        <v>0</v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>
        <f ca="1"/>
        <v>12</v>
      </c>
      <c r="F29" s="30">
        <f ca="1"/>
        <v>10</v>
      </c>
      <c r="G29" s="30">
        <f ca="1"/>
        <v>2</v>
      </c>
      <c r="H29" s="30">
        <f ca="1"/>
        <v>0</v>
      </c>
      <c r="I29" s="30">
        <f ca="1"/>
        <v>0</v>
      </c>
      <c r="J29" s="34">
        <f ca="1"/>
        <v>0.5</v>
      </c>
      <c r="K29" s="34">
        <f ca="1"/>
        <v>0.41666666666666669</v>
      </c>
      <c r="L29" s="34">
        <f ca="1"/>
        <v>8.3333333333333329E-2</v>
      </c>
      <c r="M29" s="34">
        <f ca="1"/>
        <v>0</v>
      </c>
      <c r="N29" s="34">
        <f ca="1"/>
        <v>0</v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>
        <f ca="1"/>
        <v>13</v>
      </c>
      <c r="F34" s="30">
        <f ca="1"/>
        <v>5</v>
      </c>
      <c r="G34" s="30">
        <f ca="1"/>
        <v>2</v>
      </c>
      <c r="H34" s="30">
        <f ca="1"/>
        <v>4</v>
      </c>
      <c r="I34" s="30">
        <f ca="1"/>
        <v>0</v>
      </c>
      <c r="J34" s="34">
        <f ca="1"/>
        <v>0.54166666666666663</v>
      </c>
      <c r="K34" s="34">
        <f ca="1"/>
        <v>0.20833333333333334</v>
      </c>
      <c r="L34" s="34">
        <f ca="1"/>
        <v>8.3333333333333329E-2</v>
      </c>
      <c r="M34" s="34">
        <f ca="1"/>
        <v>0.16666666666666666</v>
      </c>
      <c r="N34" s="34">
        <f ca="1"/>
        <v>0</v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>
        <f ca="1"/>
        <v>16</v>
      </c>
      <c r="F38" s="30">
        <f ca="1"/>
        <v>1</v>
      </c>
      <c r="G38" s="30">
        <f ca="1"/>
        <v>5</v>
      </c>
      <c r="H38" s="30">
        <f ca="1"/>
        <v>2</v>
      </c>
      <c r="I38" s="30">
        <f ca="1"/>
        <v>0</v>
      </c>
      <c r="J38" s="34">
        <f ca="1"/>
        <v>0.66666666666666663</v>
      </c>
      <c r="K38" s="34">
        <f ca="1"/>
        <v>4.1666666666666664E-2</v>
      </c>
      <c r="L38" s="34">
        <f ca="1"/>
        <v>0.20833333333333334</v>
      </c>
      <c r="M38" s="34">
        <f ca="1"/>
        <v>8.3333333333333329E-2</v>
      </c>
      <c r="N38" s="34">
        <f ca="1"/>
        <v>0</v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>
        <f ca="1"/>
        <v>18</v>
      </c>
      <c r="F42" s="30">
        <f ca="1"/>
        <v>6</v>
      </c>
      <c r="G42" s="30">
        <f ca="1"/>
        <v>0</v>
      </c>
      <c r="H42" s="30">
        <f ca="1"/>
        <v>0</v>
      </c>
      <c r="I42" s="30">
        <f ca="1"/>
        <v>0</v>
      </c>
      <c r="J42" s="34">
        <f ca="1"/>
        <v>0.75</v>
      </c>
      <c r="K42" s="34">
        <f ca="1"/>
        <v>0.25</v>
      </c>
      <c r="L42" s="34">
        <f ca="1"/>
        <v>0</v>
      </c>
      <c r="M42" s="34">
        <f ca="1"/>
        <v>0</v>
      </c>
      <c r="N42" s="34">
        <f ca="1"/>
        <v>0</v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2" sqref="C2:O2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Naval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266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31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ca="1" si="12"/>
        <v>0.45833333333333331</v>
      </c>
      <c r="L30" s="144">
        <f t="shared" ca="1" si="12"/>
        <v>4.1666666666666664E-2</v>
      </c>
      <c r="M30" s="144">
        <f t="shared" ca="1" si="12"/>
        <v>4.1666666666666664E-2</v>
      </c>
      <c r="N30" s="144">
        <f t="shared" ca="1" si="12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4">IFERROR(D31/$I31,"")</f>
        <v>0.58333333333333337</v>
      </c>
      <c r="K31" s="144">
        <f t="shared" ca="1" si="12"/>
        <v>0.29166666666666669</v>
      </c>
      <c r="L31" s="144">
        <f t="shared" ca="1" si="12"/>
        <v>4.1666666666666664E-2</v>
      </c>
      <c r="M31" s="144">
        <f t="shared" ca="1" si="12"/>
        <v>8.3333333333333329E-2</v>
      </c>
      <c r="N31" s="144">
        <f t="shared" ca="1" si="12"/>
        <v>0</v>
      </c>
      <c r="O31" s="144">
        <f t="shared" ref="O31" ca="1" si="15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6">IF($I34&lt;&gt;0,E34/$I34,"")</f>
        <v>0.22916666666666666</v>
      </c>
      <c r="L34" s="144">
        <f t="shared" ca="1" si="16"/>
        <v>0.10416666666666667</v>
      </c>
      <c r="M34" s="144">
        <f t="shared" ca="1" si="16"/>
        <v>8.3333333333333329E-2</v>
      </c>
      <c r="N34" s="144">
        <f t="shared" ca="1" si="16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9" ca="1" si="17">IFERROR(D36/$I36,"")</f>
        <v>0.58333333333333337</v>
      </c>
      <c r="K36" s="144">
        <f t="shared" ca="1" si="17"/>
        <v>0.20833333333333334</v>
      </c>
      <c r="L36" s="144">
        <f t="shared" ca="1" si="17"/>
        <v>0.16666666666666666</v>
      </c>
      <c r="M36" s="144">
        <f t="shared" ca="1" si="17"/>
        <v>4.1666666666666664E-2</v>
      </c>
      <c r="N36" s="144">
        <f t="shared" ca="1" si="17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ca="1" si="17"/>
        <v>0.25</v>
      </c>
      <c r="L39" s="144">
        <f t="shared" ca="1" si="17"/>
        <v>4.1666666666666664E-2</v>
      </c>
      <c r="M39" s="144">
        <f t="shared" ca="1" si="17"/>
        <v>0.125</v>
      </c>
      <c r="N39" s="144">
        <f t="shared" ca="1" si="17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19">IF($I42&lt;&gt;0,E42/$I42,"")</f>
        <v>0.125</v>
      </c>
      <c r="L42" s="144">
        <f t="shared" ca="1" si="19"/>
        <v>0</v>
      </c>
      <c r="M42" s="144">
        <f t="shared" ca="1" si="19"/>
        <v>0</v>
      </c>
      <c r="N42" s="144">
        <f t="shared" ca="1" si="19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0">IFERROR(D44/$I44,"")</f>
        <v>0.79166666666666663</v>
      </c>
      <c r="K44" s="144">
        <f t="shared" ca="1" si="20"/>
        <v>0.20833333333333334</v>
      </c>
      <c r="L44" s="144">
        <f t="shared" ca="1" si="20"/>
        <v>0</v>
      </c>
      <c r="M44" s="144">
        <f t="shared" ca="1" si="20"/>
        <v>0</v>
      </c>
      <c r="N44" s="144">
        <f t="shared" ca="1" si="20"/>
        <v>0</v>
      </c>
      <c r="O44" s="144">
        <f t="shared" ref="O44" ca="1" si="21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0"/>
        <v>0.875</v>
      </c>
      <c r="K45" s="144">
        <f t="shared" ca="1" si="20"/>
        <v>0.125</v>
      </c>
      <c r="L45" s="144">
        <f t="shared" ca="1" si="20"/>
        <v>0</v>
      </c>
      <c r="M45" s="144">
        <f t="shared" ca="1" si="20"/>
        <v>0</v>
      </c>
      <c r="N45" s="144">
        <f t="shared" ca="1" si="20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0"/>
        <v>0.95833333333333337</v>
      </c>
      <c r="K46" s="144">
        <f t="shared" ca="1" si="20"/>
        <v>4.1666666666666664E-2</v>
      </c>
      <c r="L46" s="144">
        <f t="shared" ca="1" si="20"/>
        <v>0</v>
      </c>
      <c r="M46" s="144">
        <f t="shared" ca="1" si="20"/>
        <v>0</v>
      </c>
      <c r="N46" s="144">
        <f t="shared" ca="1" si="20"/>
        <v>0</v>
      </c>
      <c r="O46" s="144">
        <f t="shared" ref="O46" ca="1" si="22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6">IF($I57&lt;&gt;0,E57/$I57,"")</f>
        <v>0.41666666666666669</v>
      </c>
      <c r="L57" s="144">
        <f t="shared" ca="1" si="26"/>
        <v>8.3333333333333329E-2</v>
      </c>
      <c r="M57" s="144">
        <f t="shared" ca="1" si="26"/>
        <v>0</v>
      </c>
      <c r="N57" s="144">
        <f t="shared" ca="1" si="26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7"/>
        <v>0.5</v>
      </c>
      <c r="K61" s="144">
        <f t="shared" ca="1" si="27"/>
        <v>0.41666666666666669</v>
      </c>
      <c r="L61" s="144">
        <f t="shared" ca="1" si="27"/>
        <v>8.3333333333333329E-2</v>
      </c>
      <c r="M61" s="144">
        <f t="shared" ca="1" si="27"/>
        <v>0</v>
      </c>
      <c r="N61" s="144">
        <f t="shared" ca="1" si="27"/>
        <v>0</v>
      </c>
      <c r="O61" s="144">
        <f t="shared" ca="1" si="28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29">IF($I65&lt;&gt;0,E65/$I65,"")</f>
        <v>0.20833333333333334</v>
      </c>
      <c r="L65" s="144">
        <f t="shared" ca="1" si="29"/>
        <v>8.3333333333333329E-2</v>
      </c>
      <c r="M65" s="144">
        <f t="shared" ca="1" si="29"/>
        <v>0.16666666666666666</v>
      </c>
      <c r="N65" s="144">
        <f t="shared" ca="1" si="29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ca="1" si="30"/>
        <v>0.20833333333333334</v>
      </c>
      <c r="L70" s="144">
        <f t="shared" ca="1" si="30"/>
        <v>8.3333333333333329E-2</v>
      </c>
      <c r="M70" s="144">
        <f t="shared" ca="1" si="30"/>
        <v>0.16666666666666666</v>
      </c>
      <c r="N70" s="144">
        <f t="shared" ca="1" si="30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4">IF($I74&lt;&gt;0,E74/$I74,"")</f>
        <v>4.1666666666666664E-2</v>
      </c>
      <c r="L74" s="144">
        <f t="shared" ca="1" si="34"/>
        <v>0.20833333333333334</v>
      </c>
      <c r="M74" s="144">
        <f t="shared" ca="1" si="34"/>
        <v>8.3333333333333329E-2</v>
      </c>
      <c r="N74" s="144">
        <f t="shared" ca="1" si="34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5"/>
        <v>0.66666666666666663</v>
      </c>
      <c r="K78" s="144">
        <f t="shared" ca="1" si="35"/>
        <v>4.1666666666666664E-2</v>
      </c>
      <c r="L78" s="144">
        <f t="shared" ca="1" si="35"/>
        <v>0.20833333333333334</v>
      </c>
      <c r="M78" s="144">
        <f t="shared" ca="1" si="35"/>
        <v>8.3333333333333329E-2</v>
      </c>
      <c r="N78" s="144">
        <f t="shared" ca="1" si="35"/>
        <v>0</v>
      </c>
      <c r="O78" s="144">
        <f t="shared" ca="1" si="36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IF($I82&lt;&gt;0,SUM(D83:D86),"")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:N82" ca="1" si="38">IF($I82&lt;&gt;0,E82/$I82,"")</f>
        <v>0.25</v>
      </c>
      <c r="L82" s="144">
        <f t="shared" ca="1" si="38"/>
        <v>0</v>
      </c>
      <c r="M82" s="144">
        <f t="shared" ca="1" si="38"/>
        <v>0</v>
      </c>
      <c r="N82" s="144">
        <f t="shared" ca="1" si="38"/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39"/>
        <v>0.75</v>
      </c>
      <c r="K86" s="144">
        <f t="shared" ca="1" si="35"/>
        <v>0.25</v>
      </c>
      <c r="L86" s="144">
        <f t="shared" ca="1" si="35"/>
        <v>0</v>
      </c>
      <c r="M86" s="144">
        <f t="shared" ca="1" si="35"/>
        <v>0</v>
      </c>
      <c r="N86" s="144">
        <f t="shared" ca="1" si="35"/>
        <v>0</v>
      </c>
      <c r="O86" s="144">
        <f t="shared" ca="1" si="40"/>
        <v>1</v>
      </c>
      <c r="P86" s="10">
        <f t="shared" ca="1" si="37"/>
        <v>1</v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C4" sqref="C4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Naval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265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>BEF01A Ética y Filosofía Política</v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242</v>
      </c>
      <c r="D5" s="90"/>
      <c r="E5" s="90"/>
      <c r="F5" s="90"/>
      <c r="G5" s="90"/>
      <c r="H5" s="90"/>
      <c r="I5" s="90"/>
      <c r="J5" s="90">
        <f>COUNTA('20'!C7:C99)-COUNTBLANK('20'!C7:C99)</f>
        <v>24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49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243</v>
      </c>
    </row>
    <row r="8" spans="2:19" ht="60.75" customHeight="1" thickBot="1" x14ac:dyDescent="0.3">
      <c r="C8" s="148" t="s">
        <v>323</v>
      </c>
      <c r="D8" s="149">
        <f ca="1">SUM(D10:D13)</f>
        <v>79</v>
      </c>
      <c r="E8" s="149">
        <f t="shared" ref="E8:H8" ca="1" si="0">SUM(E10:E13)</f>
        <v>13</v>
      </c>
      <c r="F8" s="149">
        <f t="shared" ca="1" si="0"/>
        <v>3</v>
      </c>
      <c r="G8" s="149">
        <f t="shared" ca="1" si="0"/>
        <v>0</v>
      </c>
      <c r="H8" s="149">
        <f t="shared" ca="1" si="0"/>
        <v>0</v>
      </c>
      <c r="I8" s="83">
        <f ca="1">SUM(D8:H8)</f>
        <v>95</v>
      </c>
      <c r="J8" s="29">
        <f ca="1">IF($I8&lt;&gt;0,D8/$I8,"")</f>
        <v>0.83157894736842108</v>
      </c>
      <c r="K8" s="29">
        <f t="shared" ref="K8:N8" ca="1" si="1">IF($I8&lt;&gt;0,E8/$I8,"")</f>
        <v>0.1368421052631579</v>
      </c>
      <c r="L8" s="29">
        <f t="shared" ca="1" si="1"/>
        <v>3.1578947368421054E-2</v>
      </c>
      <c r="M8" s="29">
        <f t="shared" ca="1" si="1"/>
        <v>0</v>
      </c>
      <c r="N8" s="29">
        <f t="shared" ca="1" si="1"/>
        <v>0</v>
      </c>
      <c r="O8" s="150">
        <f ca="1">IFERROR(AVERAGE(O10:P13),"")</f>
        <v>0.96875</v>
      </c>
      <c r="P8" s="10"/>
    </row>
    <row r="9" spans="2:19" ht="15.75" thickBot="1" x14ac:dyDescent="0.3">
      <c r="C9" s="151" t="s">
        <v>50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>
        <f ca="1">bd!E2</f>
        <v>24</v>
      </c>
      <c r="E10" s="141">
        <f ca="1">bd!F2</f>
        <v>0</v>
      </c>
      <c r="F10" s="141">
        <f ca="1">bd!G2</f>
        <v>0</v>
      </c>
      <c r="G10" s="141">
        <f ca="1">bd!H2</f>
        <v>0</v>
      </c>
      <c r="H10" s="141">
        <f ca="1">bd!I2</f>
        <v>0</v>
      </c>
      <c r="I10" s="154">
        <f ca="1">SUM(D10:H10)</f>
        <v>24</v>
      </c>
      <c r="J10" s="142">
        <f ca="1">IFERROR(D10/$I10,"")</f>
        <v>1</v>
      </c>
      <c r="K10" s="142">
        <f t="shared" ref="K10:N13" ca="1" si="2">IFERROR(E10/$I10,"")</f>
        <v>0</v>
      </c>
      <c r="L10" s="142">
        <f t="shared" ca="1" si="2"/>
        <v>0</v>
      </c>
      <c r="M10" s="142">
        <f t="shared" ca="1" si="2"/>
        <v>0</v>
      </c>
      <c r="N10" s="142">
        <f t="shared" ca="1" si="2"/>
        <v>0</v>
      </c>
      <c r="O10" s="142">
        <f ca="1">IFERROR(J10+K10,"")</f>
        <v>1</v>
      </c>
      <c r="P10" s="10">
        <f ca="1">O10</f>
        <v>1</v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>
        <f ca="1">bd!E3</f>
        <v>16</v>
      </c>
      <c r="E11" s="141">
        <f ca="1">bd!F3</f>
        <v>8</v>
      </c>
      <c r="F11" s="141">
        <f ca="1">bd!G3</f>
        <v>0</v>
      </c>
      <c r="G11" s="141">
        <f ca="1">bd!H3</f>
        <v>0</v>
      </c>
      <c r="H11" s="141">
        <f ca="1">bd!I3</f>
        <v>0</v>
      </c>
      <c r="I11" s="154">
        <f ca="1">SUM(D11:H11)</f>
        <v>24</v>
      </c>
      <c r="J11" s="142">
        <f t="shared" ref="J11:J13" ca="1" si="3">IFERROR(D11/$I11,"")</f>
        <v>0.66666666666666663</v>
      </c>
      <c r="K11" s="142">
        <f t="shared" ca="1" si="2"/>
        <v>0.33333333333333331</v>
      </c>
      <c r="L11" s="142">
        <f t="shared" ca="1" si="2"/>
        <v>0</v>
      </c>
      <c r="M11" s="142">
        <f t="shared" ca="1" si="2"/>
        <v>0</v>
      </c>
      <c r="N11" s="142">
        <f t="shared" ca="1" si="2"/>
        <v>0</v>
      </c>
      <c r="O11" s="142">
        <f t="shared" ref="O11:O13" ca="1" si="4">IFERROR(J11+K11,"")</f>
        <v>1</v>
      </c>
      <c r="P11" s="10">
        <f t="shared" ref="P11:P71" ca="1" si="5">O11</f>
        <v>1</v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>
        <f ca="1">bd!E4</f>
        <v>18</v>
      </c>
      <c r="E12" s="141">
        <f ca="1">bd!F4</f>
        <v>3</v>
      </c>
      <c r="F12" s="141">
        <f ca="1">bd!G4</f>
        <v>3</v>
      </c>
      <c r="G12" s="141">
        <f ca="1">bd!H4</f>
        <v>0</v>
      </c>
      <c r="H12" s="141">
        <f ca="1">bd!I4</f>
        <v>0</v>
      </c>
      <c r="I12" s="154">
        <f ca="1">SUM(D12:H12)</f>
        <v>24</v>
      </c>
      <c r="J12" s="142">
        <f t="shared" ca="1" si="3"/>
        <v>0.75</v>
      </c>
      <c r="K12" s="142">
        <f t="shared" ca="1" si="2"/>
        <v>0.125</v>
      </c>
      <c r="L12" s="142">
        <f t="shared" ca="1" si="2"/>
        <v>0.125</v>
      </c>
      <c r="M12" s="142">
        <f t="shared" ca="1" si="2"/>
        <v>0</v>
      </c>
      <c r="N12" s="142">
        <f t="shared" ca="1" si="2"/>
        <v>0</v>
      </c>
      <c r="O12" s="142">
        <f t="shared" ca="1" si="4"/>
        <v>0.875</v>
      </c>
      <c r="P12" s="10">
        <f t="shared" ca="1" si="5"/>
        <v>0.875</v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>
        <f ca="1">bd!E5</f>
        <v>21</v>
      </c>
      <c r="E13" s="141">
        <f ca="1">bd!F5</f>
        <v>2</v>
      </c>
      <c r="F13" s="141">
        <f ca="1">bd!G5</f>
        <v>0</v>
      </c>
      <c r="G13" s="141">
        <f ca="1">bd!H5</f>
        <v>0</v>
      </c>
      <c r="H13" s="141">
        <f ca="1">bd!I5</f>
        <v>0</v>
      </c>
      <c r="I13" s="154">
        <f ca="1">SUM(D13:H13)</f>
        <v>23</v>
      </c>
      <c r="J13" s="142">
        <f t="shared" ca="1" si="3"/>
        <v>0.91304347826086951</v>
      </c>
      <c r="K13" s="142">
        <f t="shared" ca="1" si="2"/>
        <v>8.6956521739130432E-2</v>
      </c>
      <c r="L13" s="142">
        <f t="shared" ca="1" si="2"/>
        <v>0</v>
      </c>
      <c r="M13" s="142">
        <f t="shared" ca="1" si="2"/>
        <v>0</v>
      </c>
      <c r="N13" s="142">
        <f t="shared" ca="1" si="2"/>
        <v>0</v>
      </c>
      <c r="O13" s="142">
        <f t="shared" ca="1" si="4"/>
        <v>1</v>
      </c>
      <c r="P13" s="10">
        <f t="shared" ca="1" si="5"/>
        <v>1</v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51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243</v>
      </c>
      <c r="P15" s="10"/>
      <c r="S15" s="100"/>
    </row>
    <row r="16" spans="2:19" ht="75.75" thickBot="1" x14ac:dyDescent="0.3">
      <c r="C16" s="76" t="s">
        <v>324</v>
      </c>
      <c r="D16" s="35">
        <f ca="1">IF($I16&lt;&gt;0,SUM(D18:D23),"")</f>
        <v>51</v>
      </c>
      <c r="E16" s="35">
        <f ca="1">IF($I16&lt;&gt;0,SUM(E18:E23),"")</f>
        <v>33</v>
      </c>
      <c r="F16" s="35">
        <f ca="1">IF($I16&lt;&gt;0,SUM(F18:F23),"")</f>
        <v>6</v>
      </c>
      <c r="G16" s="35">
        <f ca="1">IF($I16&lt;&gt;0,SUM(G18:G23),"")</f>
        <v>6</v>
      </c>
      <c r="H16" s="35">
        <f ca="1">IF($I16&lt;&gt;0,SUM(H18:H23),"")</f>
        <v>0</v>
      </c>
      <c r="I16" s="156">
        <f ca="1">SUM(I18:I23)</f>
        <v>96</v>
      </c>
      <c r="J16" s="144">
        <f ca="1">IF($I16&lt;&gt;0,D16/$I16,"")</f>
        <v>0.53125</v>
      </c>
      <c r="K16" s="144">
        <f t="shared" ref="K16:N16" ca="1" si="6">IF($I16&lt;&gt;0,E16/$I16,"")</f>
        <v>0.34375</v>
      </c>
      <c r="L16" s="144">
        <f t="shared" ca="1" si="6"/>
        <v>6.25E-2</v>
      </c>
      <c r="M16" s="144">
        <f t="shared" ca="1" si="6"/>
        <v>6.25E-2</v>
      </c>
      <c r="N16" s="144">
        <f t="shared" ca="1" si="6"/>
        <v>0</v>
      </c>
      <c r="O16" s="145">
        <f ca="1">IFERROR(AVERAGE(O18:O23),"")</f>
        <v>0.875</v>
      </c>
      <c r="P16" s="10"/>
    </row>
    <row r="17" spans="2:19" ht="15.75" thickBot="1" x14ac:dyDescent="0.3">
      <c r="C17" s="151" t="s">
        <v>50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>
        <f ca="1">bd!E6</f>
        <v>18</v>
      </c>
      <c r="E18" s="139">
        <f ca="1">bd!F6</f>
        <v>5</v>
      </c>
      <c r="F18" s="139">
        <f ca="1">bd!G6</f>
        <v>1</v>
      </c>
      <c r="G18" s="139">
        <f ca="1">bd!H6</f>
        <v>0</v>
      </c>
      <c r="H18" s="139">
        <f ca="1">bd!I6</f>
        <v>0</v>
      </c>
      <c r="I18" s="156">
        <f ca="1">SUM(D18:H18)</f>
        <v>24</v>
      </c>
      <c r="J18" s="144">
        <f ca="1">IFERROR(D18/$I18,"")</f>
        <v>0.75</v>
      </c>
      <c r="K18" s="144">
        <f ca="1">IFERROR(E18/$I18,"")</f>
        <v>0.20833333333333334</v>
      </c>
      <c r="L18" s="144">
        <f ca="1">IFERROR(F18/$I18,"")</f>
        <v>4.1666666666666664E-2</v>
      </c>
      <c r="M18" s="144">
        <f ca="1">IFERROR(G18/$I18,"")</f>
        <v>0</v>
      </c>
      <c r="N18" s="144">
        <f ca="1">IFERROR(H18/$I18,"")</f>
        <v>0</v>
      </c>
      <c r="O18" s="144">
        <f ca="1">IFERROR(J18+K18,"")</f>
        <v>0.95833333333333337</v>
      </c>
      <c r="P18" s="10">
        <f ca="1">O18</f>
        <v>0.95833333333333337</v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>
        <f ca="1">bd!E7</f>
        <v>14</v>
      </c>
      <c r="E19" s="146">
        <f ca="1">bd!F7</f>
        <v>10</v>
      </c>
      <c r="F19" s="146">
        <f ca="1">bd!G7</f>
        <v>0</v>
      </c>
      <c r="G19" s="146">
        <f ca="1">bd!H7</f>
        <v>0</v>
      </c>
      <c r="H19" s="146">
        <f ca="1">bd!I7</f>
        <v>0</v>
      </c>
      <c r="I19" s="156">
        <f t="shared" ref="I19:I23" ca="1" si="7">SUM(D19:H19)</f>
        <v>24</v>
      </c>
      <c r="J19" s="144">
        <f ca="1">IFERROR(D19/$I19,"")</f>
        <v>0.58333333333333337</v>
      </c>
      <c r="K19" s="144">
        <f t="shared" ref="K19:N23" ca="1" si="8">IFERROR(E19/$I19,"")</f>
        <v>0.41666666666666669</v>
      </c>
      <c r="L19" s="144">
        <f t="shared" ca="1" si="8"/>
        <v>0</v>
      </c>
      <c r="M19" s="144">
        <f t="shared" ca="1" si="8"/>
        <v>0</v>
      </c>
      <c r="N19" s="144">
        <f t="shared" ca="1" si="8"/>
        <v>0</v>
      </c>
      <c r="O19" s="144">
        <f ca="1">IFERROR(J19+K19,"")</f>
        <v>1</v>
      </c>
      <c r="P19" s="10">
        <f t="shared" ca="1" si="5"/>
        <v>1</v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>
        <f ca="1">bd!E8</f>
        <v>9</v>
      </c>
      <c r="E20" s="146">
        <f ca="1">bd!F8</f>
        <v>12</v>
      </c>
      <c r="F20" s="146">
        <f ca="1">bd!G8</f>
        <v>1</v>
      </c>
      <c r="G20" s="146">
        <f ca="1">bd!H8</f>
        <v>2</v>
      </c>
      <c r="H20" s="146">
        <f ca="1">bd!I8</f>
        <v>0</v>
      </c>
      <c r="I20" s="156">
        <f t="shared" ca="1" si="7"/>
        <v>24</v>
      </c>
      <c r="J20" s="144">
        <f t="shared" ref="J20:J21" ca="1" si="9">IFERROR(D20/$I20,"")</f>
        <v>0.375</v>
      </c>
      <c r="K20" s="144">
        <f t="shared" ca="1" si="8"/>
        <v>0.5</v>
      </c>
      <c r="L20" s="144">
        <f t="shared" ca="1" si="8"/>
        <v>4.1666666666666664E-2</v>
      </c>
      <c r="M20" s="144">
        <f t="shared" ca="1" si="8"/>
        <v>8.3333333333333329E-2</v>
      </c>
      <c r="N20" s="144">
        <f t="shared" ca="1" si="8"/>
        <v>0</v>
      </c>
      <c r="O20" s="144">
        <f t="shared" ref="O20:O21" ca="1" si="10">IFERROR(J20+K20,"")</f>
        <v>0.875</v>
      </c>
      <c r="P20" s="10">
        <f t="shared" ca="1" si="5"/>
        <v>0.875</v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>
        <f ca="1">bd!E10</f>
        <v>10</v>
      </c>
      <c r="E22" s="146">
        <f ca="1">bd!F10</f>
        <v>6</v>
      </c>
      <c r="F22" s="146">
        <f ca="1">bd!G10</f>
        <v>4</v>
      </c>
      <c r="G22" s="146">
        <f ca="1">bd!H10</f>
        <v>4</v>
      </c>
      <c r="H22" s="146">
        <f ca="1">bd!I10</f>
        <v>0</v>
      </c>
      <c r="I22" s="156">
        <f t="shared" ca="1" si="7"/>
        <v>24</v>
      </c>
      <c r="J22" s="144">
        <f ca="1">IFERROR(D22/$I22,"")</f>
        <v>0.41666666666666669</v>
      </c>
      <c r="K22" s="144">
        <f t="shared" ca="1" si="8"/>
        <v>0.25</v>
      </c>
      <c r="L22" s="144">
        <f t="shared" ca="1" si="8"/>
        <v>0.16666666666666666</v>
      </c>
      <c r="M22" s="144">
        <f t="shared" ca="1" si="8"/>
        <v>0.16666666666666666</v>
      </c>
      <c r="N22" s="144">
        <f t="shared" ca="1" si="8"/>
        <v>0</v>
      </c>
      <c r="O22" s="144">
        <f ca="1">IFERROR(J22+K22,"")</f>
        <v>0.66666666666666674</v>
      </c>
      <c r="P22" s="10">
        <f t="shared" ca="1" si="5"/>
        <v>0.66666666666666674</v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318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243</v>
      </c>
      <c r="P25" s="10"/>
    </row>
    <row r="26" spans="2:19" ht="44.25" customHeight="1" thickBot="1" x14ac:dyDescent="0.3">
      <c r="C26" s="76" t="s">
        <v>52</v>
      </c>
      <c r="D26" s="35">
        <f ca="1">IF($I26&lt;&gt;0,SUM(D28:D31),"")</f>
        <v>37</v>
      </c>
      <c r="E26" s="35">
        <f ca="1">IF($I26&lt;&gt;0,SUM(E28:E31),"")</f>
        <v>21</v>
      </c>
      <c r="F26" s="35">
        <f ca="1">IF($I26&lt;&gt;0,SUM(F28:F31),"")</f>
        <v>6</v>
      </c>
      <c r="G26" s="35">
        <f ca="1">IF($I26&lt;&gt;0,SUM(G28:G31),"")</f>
        <v>8</v>
      </c>
      <c r="H26" s="35">
        <f ca="1">IF($I26&lt;&gt;0,SUM(H28:H31),"")</f>
        <v>0</v>
      </c>
      <c r="I26" s="156">
        <f ca="1">SUM(I28:I31)</f>
        <v>72</v>
      </c>
      <c r="J26" s="144">
        <f ca="1">IF($I26&lt;&gt;0,D26/$I26,"")</f>
        <v>0.51388888888888884</v>
      </c>
      <c r="K26" s="144">
        <f t="shared" ref="K26:N26" ca="1" si="11">IF($I26&lt;&gt;0,E26/$I26,"")</f>
        <v>0.29166666666666669</v>
      </c>
      <c r="L26" s="144">
        <f t="shared" ca="1" si="11"/>
        <v>8.3333333333333329E-2</v>
      </c>
      <c r="M26" s="144">
        <f t="shared" ca="1" si="11"/>
        <v>0.1111111111111111</v>
      </c>
      <c r="N26" s="144">
        <f t="shared" ca="1" si="11"/>
        <v>0</v>
      </c>
      <c r="O26" s="145">
        <f ca="1">IFERROR(AVERAGE(O28:O31),"")</f>
        <v>0.80555555555555547</v>
      </c>
      <c r="P26" s="10"/>
    </row>
    <row r="27" spans="2:19" ht="15.75" thickBot="1" x14ac:dyDescent="0.3">
      <c r="C27" s="151" t="s">
        <v>50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>
        <f ca="1">bd!E12</f>
        <v>12</v>
      </c>
      <c r="E28" s="146">
        <f ca="1">bd!F12</f>
        <v>3</v>
      </c>
      <c r="F28" s="146">
        <f ca="1">bd!G12</f>
        <v>4</v>
      </c>
      <c r="G28" s="146">
        <f ca="1">bd!H12</f>
        <v>5</v>
      </c>
      <c r="H28" s="146">
        <f ca="1">bd!I12</f>
        <v>0</v>
      </c>
      <c r="I28" s="156">
        <f ca="1">SUM(D28:H28)</f>
        <v>24</v>
      </c>
      <c r="J28" s="144">
        <f t="shared" ref="J28:N29" ca="1" si="12">IFERROR(D28/$I28,"")</f>
        <v>0.5</v>
      </c>
      <c r="K28" s="144">
        <f t="shared" ca="1" si="12"/>
        <v>0.125</v>
      </c>
      <c r="L28" s="144">
        <f t="shared" ca="1" si="12"/>
        <v>0.16666666666666666</v>
      </c>
      <c r="M28" s="144">
        <f t="shared" ca="1" si="12"/>
        <v>0.20833333333333334</v>
      </c>
      <c r="N28" s="144">
        <f t="shared" ca="1" si="12"/>
        <v>0</v>
      </c>
      <c r="O28" s="144">
        <f t="shared" ref="O28:O29" ca="1" si="13">IFERROR(J28+K28,"")</f>
        <v>0.625</v>
      </c>
      <c r="P28" s="10">
        <f ca="1">O28</f>
        <v>0.625</v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>
        <f ca="1">bd!E14</f>
        <v>11</v>
      </c>
      <c r="E30" s="146">
        <f ca="1">bd!F14</f>
        <v>11</v>
      </c>
      <c r="F30" s="146">
        <f ca="1">bd!G14</f>
        <v>1</v>
      </c>
      <c r="G30" s="146">
        <f ca="1">bd!H14</f>
        <v>1</v>
      </c>
      <c r="H30" s="146">
        <f ca="1">bd!I14</f>
        <v>0</v>
      </c>
      <c r="I30" s="156">
        <f ca="1">SUM(D30:H30)</f>
        <v>24</v>
      </c>
      <c r="J30" s="144">
        <f ca="1">IFERROR(D30/$I30,"")</f>
        <v>0.45833333333333331</v>
      </c>
      <c r="K30" s="144">
        <f t="shared" ref="K30:N31" ca="1" si="14">IFERROR(E30/$I30,"")</f>
        <v>0.45833333333333331</v>
      </c>
      <c r="L30" s="144">
        <f t="shared" ca="1" si="14"/>
        <v>4.1666666666666664E-2</v>
      </c>
      <c r="M30" s="144">
        <f t="shared" ca="1" si="14"/>
        <v>4.1666666666666664E-2</v>
      </c>
      <c r="N30" s="144">
        <f t="shared" ca="1" si="14"/>
        <v>0</v>
      </c>
      <c r="O30" s="144">
        <f ca="1">IFERROR(J30+K30,"")</f>
        <v>0.91666666666666663</v>
      </c>
      <c r="P30" s="10">
        <f t="shared" ca="1" si="5"/>
        <v>0.91666666666666663</v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>
        <f ca="1">bd!E15</f>
        <v>14</v>
      </c>
      <c r="E31" s="146">
        <f ca="1">bd!F15</f>
        <v>7</v>
      </c>
      <c r="F31" s="146">
        <f ca="1">bd!G15</f>
        <v>1</v>
      </c>
      <c r="G31" s="146">
        <f ca="1">bd!H15</f>
        <v>2</v>
      </c>
      <c r="H31" s="146">
        <f ca="1">bd!I15</f>
        <v>0</v>
      </c>
      <c r="I31" s="156">
        <f ca="1">SUM(D31:H31)</f>
        <v>24</v>
      </c>
      <c r="J31" s="144">
        <f t="shared" ref="J31" ca="1" si="15">IFERROR(D31/$I31,"")</f>
        <v>0.58333333333333337</v>
      </c>
      <c r="K31" s="144">
        <f t="shared" ca="1" si="14"/>
        <v>0.29166666666666669</v>
      </c>
      <c r="L31" s="144">
        <f t="shared" ca="1" si="14"/>
        <v>4.1666666666666664E-2</v>
      </c>
      <c r="M31" s="144">
        <f t="shared" ca="1" si="14"/>
        <v>8.3333333333333329E-2</v>
      </c>
      <c r="N31" s="144">
        <f t="shared" ca="1" si="14"/>
        <v>0</v>
      </c>
      <c r="O31" s="144">
        <f t="shared" ref="O31" ca="1" si="16">IFERROR(J31+K31,"")</f>
        <v>0.875</v>
      </c>
      <c r="P31" s="10">
        <f t="shared" ca="1" si="5"/>
        <v>0.875</v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53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243</v>
      </c>
      <c r="P33" s="10"/>
    </row>
    <row r="34" spans="2:16" ht="45.75" thickBot="1" x14ac:dyDescent="0.3">
      <c r="C34" s="76" t="s">
        <v>54</v>
      </c>
      <c r="D34" s="35">
        <f ca="1">IF($I34&lt;&gt;0,SUM(D36:D39),"")</f>
        <v>28</v>
      </c>
      <c r="E34" s="35">
        <f ca="1">IF($I34&lt;&gt;0,SUM(E36:E39),"")</f>
        <v>11</v>
      </c>
      <c r="F34" s="35">
        <f ca="1">IF($I34&lt;&gt;0,SUM(F36:F39),"")</f>
        <v>5</v>
      </c>
      <c r="G34" s="35">
        <f ca="1">IF($I34&lt;&gt;0,SUM(G36:G39),"")</f>
        <v>4</v>
      </c>
      <c r="H34" s="35">
        <f ca="1">IF($I34&lt;&gt;0,SUM(H36:H39),"")</f>
        <v>0</v>
      </c>
      <c r="I34" s="156">
        <f ca="1">SUM(I36:I39)</f>
        <v>48</v>
      </c>
      <c r="J34" s="144">
        <f ca="1">IF($I34&lt;&gt;0,D34/$I34,"")</f>
        <v>0.58333333333333337</v>
      </c>
      <c r="K34" s="144">
        <f t="shared" ref="K34:N34" ca="1" si="17">IF($I34&lt;&gt;0,E34/$I34,"")</f>
        <v>0.22916666666666666</v>
      </c>
      <c r="L34" s="144">
        <f t="shared" ca="1" si="17"/>
        <v>0.10416666666666667</v>
      </c>
      <c r="M34" s="144">
        <f t="shared" ca="1" si="17"/>
        <v>8.3333333333333329E-2</v>
      </c>
      <c r="N34" s="144">
        <f t="shared" ca="1" si="17"/>
        <v>0</v>
      </c>
      <c r="O34" s="145">
        <f ca="1">IFERROR(AVERAGE(O36:O39),"")</f>
        <v>0.8125</v>
      </c>
      <c r="P34" s="10"/>
    </row>
    <row r="35" spans="2:16" ht="15.75" thickBot="1" x14ac:dyDescent="0.3">
      <c r="C35" s="151" t="s">
        <v>50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221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>
        <f ca="1">bd!E16</f>
        <v>14</v>
      </c>
      <c r="E36" s="146">
        <f ca="1">bd!F16</f>
        <v>5</v>
      </c>
      <c r="F36" s="146">
        <f ca="1">bd!G16</f>
        <v>4</v>
      </c>
      <c r="G36" s="146">
        <f ca="1">bd!H16</f>
        <v>1</v>
      </c>
      <c r="H36" s="146">
        <f ca="1">bd!I16</f>
        <v>0</v>
      </c>
      <c r="I36" s="156">
        <f ca="1">SUM(D36:H36)</f>
        <v>24</v>
      </c>
      <c r="J36" s="144">
        <f t="shared" ref="J36:N38" ca="1" si="18">IFERROR(D36/$I36,"")</f>
        <v>0.58333333333333337</v>
      </c>
      <c r="K36" s="144">
        <f t="shared" ca="1" si="18"/>
        <v>0.20833333333333334</v>
      </c>
      <c r="L36" s="144">
        <f t="shared" ca="1" si="18"/>
        <v>0.16666666666666666</v>
      </c>
      <c r="M36" s="144">
        <f t="shared" ca="1" si="18"/>
        <v>4.1666666666666664E-2</v>
      </c>
      <c r="N36" s="144">
        <f t="shared" ca="1" si="18"/>
        <v>0</v>
      </c>
      <c r="O36" s="144">
        <f ca="1">IFERROR(J36+K36,"")</f>
        <v>0.79166666666666674</v>
      </c>
      <c r="P36" s="10">
        <f ca="1">O36</f>
        <v>0.79166666666666674</v>
      </c>
    </row>
    <row r="37" spans="2:16" ht="30.75" customHeight="1" thickBot="1" x14ac:dyDescent="0.3">
      <c r="B37" s="137" t="s">
        <v>222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223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224</v>
      </c>
      <c r="C39" s="76" t="str">
        <f>bd!C19</f>
        <v>Conoce y actúa de acuerdo al código de ética del Colegio de Ingenieros del Perú u otra sociedad profesional.</v>
      </c>
      <c r="D39" s="146">
        <f ca="1">bd!E19</f>
        <v>14</v>
      </c>
      <c r="E39" s="146">
        <f ca="1">bd!F19</f>
        <v>6</v>
      </c>
      <c r="F39" s="146">
        <f ca="1">bd!G19</f>
        <v>1</v>
      </c>
      <c r="G39" s="146">
        <f ca="1">bd!H19</f>
        <v>3</v>
      </c>
      <c r="H39" s="146">
        <f ca="1">bd!I19</f>
        <v>0</v>
      </c>
      <c r="I39" s="156">
        <f ca="1">SUM(D39:H39)</f>
        <v>24</v>
      </c>
      <c r="J39" s="144">
        <f ca="1">IFERROR(D39/$I39,"")</f>
        <v>0.58333333333333337</v>
      </c>
      <c r="K39" s="144">
        <f t="shared" ref="K39:N39" ca="1" si="20">IFERROR(E39/$I39,"")</f>
        <v>0.25</v>
      </c>
      <c r="L39" s="144">
        <f t="shared" ca="1" si="20"/>
        <v>4.1666666666666664E-2</v>
      </c>
      <c r="M39" s="144">
        <f t="shared" ca="1" si="20"/>
        <v>0.125</v>
      </c>
      <c r="N39" s="144">
        <f t="shared" ca="1" si="20"/>
        <v>0</v>
      </c>
      <c r="O39" s="144">
        <f ca="1">IFERROR(J39+K39,"")</f>
        <v>0.83333333333333337</v>
      </c>
      <c r="P39" s="10">
        <f t="shared" ca="1" si="5"/>
        <v>0.83333333333333337</v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55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243</v>
      </c>
      <c r="P41" s="10"/>
    </row>
    <row r="42" spans="2:16" ht="45" customHeight="1" thickBot="1" x14ac:dyDescent="0.3">
      <c r="C42" s="76" t="s">
        <v>325</v>
      </c>
      <c r="D42" s="35">
        <f ca="1">IF($I42&lt;&gt;0,SUM(D44:D46),"")</f>
        <v>63</v>
      </c>
      <c r="E42" s="35">
        <f ca="1">IF($I42&lt;&gt;0,SUM(E44:E46),"")</f>
        <v>9</v>
      </c>
      <c r="F42" s="35">
        <f ca="1">IF($I42&lt;&gt;0,SUM(F44:F46),"")</f>
        <v>0</v>
      </c>
      <c r="G42" s="35">
        <f ca="1">IF($I42&lt;&gt;0,SUM(G44:G46),"")</f>
        <v>0</v>
      </c>
      <c r="H42" s="35">
        <f ca="1">IF($I42&lt;&gt;0,SUM(H44:H46),"")</f>
        <v>0</v>
      </c>
      <c r="I42" s="156">
        <f ca="1">SUM(I44:I46)</f>
        <v>72</v>
      </c>
      <c r="J42" s="144">
        <f ca="1">IF($I42&lt;&gt;0,D42/$I42,"")</f>
        <v>0.875</v>
      </c>
      <c r="K42" s="144">
        <f t="shared" ref="K42:N42" ca="1" si="21">IF($I42&lt;&gt;0,E42/$I42,"")</f>
        <v>0.125</v>
      </c>
      <c r="L42" s="144">
        <f t="shared" ca="1" si="21"/>
        <v>0</v>
      </c>
      <c r="M42" s="144">
        <f t="shared" ca="1" si="21"/>
        <v>0</v>
      </c>
      <c r="N42" s="144">
        <f t="shared" ca="1" si="21"/>
        <v>0</v>
      </c>
      <c r="O42" s="145">
        <f ca="1">IFERROR(AVERAGE(O44:O46),"")</f>
        <v>1</v>
      </c>
      <c r="P42" s="10">
        <f t="shared" ca="1" si="5"/>
        <v>1</v>
      </c>
    </row>
    <row r="43" spans="2:16" ht="15.75" thickBot="1" x14ac:dyDescent="0.3">
      <c r="C43" s="151" t="s">
        <v>50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225</v>
      </c>
      <c r="C44" s="76" t="str">
        <f>bd!C20</f>
        <v>Reconoce el rol de la ingeniería en el progreso de la sociedad y la mejora de la calidad de vida de las personas.</v>
      </c>
      <c r="D44" s="146">
        <f ca="1">bd!E20</f>
        <v>19</v>
      </c>
      <c r="E44" s="146">
        <f ca="1">bd!F20</f>
        <v>5</v>
      </c>
      <c r="F44" s="146">
        <f ca="1">bd!G20</f>
        <v>0</v>
      </c>
      <c r="G44" s="146">
        <f ca="1">bd!H20</f>
        <v>0</v>
      </c>
      <c r="H44" s="146">
        <f ca="1">bd!I20</f>
        <v>0</v>
      </c>
      <c r="I44" s="156">
        <f ca="1">SUM(D44:H44)</f>
        <v>24</v>
      </c>
      <c r="J44" s="144">
        <f t="shared" ref="J44:N46" ca="1" si="22">IFERROR(D44/$I44,"")</f>
        <v>0.79166666666666663</v>
      </c>
      <c r="K44" s="144">
        <f t="shared" ca="1" si="22"/>
        <v>0.20833333333333334</v>
      </c>
      <c r="L44" s="144">
        <f t="shared" ca="1" si="22"/>
        <v>0</v>
      </c>
      <c r="M44" s="144">
        <f t="shared" ca="1" si="22"/>
        <v>0</v>
      </c>
      <c r="N44" s="144">
        <f t="shared" ca="1" si="22"/>
        <v>0</v>
      </c>
      <c r="O44" s="144">
        <f t="shared" ref="O44" ca="1" si="23">IFERROR(J44+K44,"")</f>
        <v>1</v>
      </c>
      <c r="P44" s="10">
        <f ca="1">O44</f>
        <v>1</v>
      </c>
    </row>
    <row r="45" spans="2:16" ht="31.5" customHeight="1" thickBot="1" x14ac:dyDescent="0.3">
      <c r="B45" s="137" t="s">
        <v>226</v>
      </c>
      <c r="C45" s="76" t="str">
        <f>bd!C21</f>
        <v>Valora el rol de la ingeniería en la innovación y creación de nuevos productos y procesos.</v>
      </c>
      <c r="D45" s="146">
        <f ca="1">bd!E21</f>
        <v>21</v>
      </c>
      <c r="E45" s="146">
        <f ca="1">bd!F21</f>
        <v>3</v>
      </c>
      <c r="F45" s="146">
        <f ca="1">bd!G21</f>
        <v>0</v>
      </c>
      <c r="G45" s="146">
        <f ca="1">bd!H21</f>
        <v>0</v>
      </c>
      <c r="H45" s="146">
        <f ca="1">bd!I21</f>
        <v>0</v>
      </c>
      <c r="I45" s="156">
        <f ca="1">SUM(D45:H45)</f>
        <v>24</v>
      </c>
      <c r="J45" s="144">
        <f t="shared" ca="1" si="22"/>
        <v>0.875</v>
      </c>
      <c r="K45" s="144">
        <f t="shared" ca="1" si="22"/>
        <v>0.125</v>
      </c>
      <c r="L45" s="144">
        <f t="shared" ca="1" si="22"/>
        <v>0</v>
      </c>
      <c r="M45" s="144">
        <f t="shared" ca="1" si="22"/>
        <v>0</v>
      </c>
      <c r="N45" s="144">
        <f t="shared" ca="1" si="22"/>
        <v>0</v>
      </c>
      <c r="O45" s="144">
        <f ca="1">IFERROR(J45+K45,"")</f>
        <v>1</v>
      </c>
      <c r="P45" s="10">
        <f ca="1">O45</f>
        <v>1</v>
      </c>
    </row>
    <row r="46" spans="2:16" ht="31.5" customHeight="1" thickBot="1" x14ac:dyDescent="0.3">
      <c r="B46" s="137" t="s">
        <v>227</v>
      </c>
      <c r="C46" s="76" t="str">
        <f>bd!C22</f>
        <v>Reconoce el rol de la ingeniería en la prevención de riesgos y mitigación de desastres.</v>
      </c>
      <c r="D46" s="146">
        <f ca="1">bd!E22</f>
        <v>23</v>
      </c>
      <c r="E46" s="146">
        <f ca="1">bd!F22</f>
        <v>1</v>
      </c>
      <c r="F46" s="146">
        <f ca="1">bd!G22</f>
        <v>0</v>
      </c>
      <c r="G46" s="146">
        <f ca="1">bd!H22</f>
        <v>0</v>
      </c>
      <c r="H46" s="146">
        <f ca="1">bd!I22</f>
        <v>0</v>
      </c>
      <c r="I46" s="156">
        <f ca="1">SUM(D46:H46)</f>
        <v>24</v>
      </c>
      <c r="J46" s="144">
        <f t="shared" ca="1" si="22"/>
        <v>0.95833333333333337</v>
      </c>
      <c r="K46" s="144">
        <f t="shared" ca="1" si="22"/>
        <v>4.1666666666666664E-2</v>
      </c>
      <c r="L46" s="144">
        <f t="shared" ca="1" si="22"/>
        <v>0</v>
      </c>
      <c r="M46" s="144">
        <f t="shared" ca="1" si="22"/>
        <v>0</v>
      </c>
      <c r="N46" s="144">
        <f t="shared" ca="1" si="22"/>
        <v>0</v>
      </c>
      <c r="O46" s="144">
        <f t="shared" ref="O46" ca="1" si="24">IFERROR(J46+K46,"")</f>
        <v>1</v>
      </c>
      <c r="P46" s="10">
        <f ca="1">O46</f>
        <v>1</v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56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243</v>
      </c>
      <c r="P48" s="10"/>
    </row>
    <row r="49" spans="2:16" s="11" customFormat="1" ht="60.75" customHeight="1" thickBot="1" x14ac:dyDescent="0.3">
      <c r="B49" s="138"/>
      <c r="C49" s="76" t="s">
        <v>326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50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228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229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230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321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57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243</v>
      </c>
      <c r="P56" s="10"/>
    </row>
    <row r="57" spans="2:16" ht="45.75" customHeight="1" thickBot="1" x14ac:dyDescent="0.3">
      <c r="C57" s="76" t="s">
        <v>327</v>
      </c>
      <c r="D57" s="35">
        <f ca="1">IF($I57&lt;&gt;0,SUM(D59:D62),"")</f>
        <v>12</v>
      </c>
      <c r="E57" s="35">
        <f ca="1">IF($I57&lt;&gt;0,SUM(E59:E62),"")</f>
        <v>10</v>
      </c>
      <c r="F57" s="35">
        <f ca="1">IF($I57&lt;&gt;0,SUM(F59:F62),"")</f>
        <v>2</v>
      </c>
      <c r="G57" s="35">
        <f ca="1">IF($I57&lt;&gt;0,SUM(G59:G62),"")</f>
        <v>0</v>
      </c>
      <c r="H57" s="35">
        <f ca="1">IF($I57&lt;&gt;0,SUM(H59:H62),"")</f>
        <v>0</v>
      </c>
      <c r="I57" s="156">
        <f ca="1">SUM(I59:I62)</f>
        <v>24</v>
      </c>
      <c r="J57" s="144">
        <f ca="1">IF($I57&lt;&gt;0,D57/$I57,"")</f>
        <v>0.5</v>
      </c>
      <c r="K57" s="144">
        <f t="shared" ref="K57:N57" ca="1" si="28">IF($I57&lt;&gt;0,E57/$I57,"")</f>
        <v>0.41666666666666669</v>
      </c>
      <c r="L57" s="144">
        <f t="shared" ca="1" si="28"/>
        <v>8.3333333333333329E-2</v>
      </c>
      <c r="M57" s="144">
        <f t="shared" ca="1" si="28"/>
        <v>0</v>
      </c>
      <c r="N57" s="144">
        <f t="shared" ca="1" si="28"/>
        <v>0</v>
      </c>
      <c r="O57" s="145">
        <f ca="1">IFERROR(AVERAGE(O59:O62),"")</f>
        <v>0.91666666666666674</v>
      </c>
      <c r="P57" s="10">
        <f t="shared" ca="1" si="5"/>
        <v>0.91666666666666674</v>
      </c>
    </row>
    <row r="58" spans="2:16" ht="15.75" thickBot="1" x14ac:dyDescent="0.3">
      <c r="C58" s="151" t="s">
        <v>50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231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232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233</v>
      </c>
      <c r="C61" s="147" t="str">
        <f>bd!C29</f>
        <v>Determina los recursos necesarios para el desarrollo de un proyecto y formula presupuestos.</v>
      </c>
      <c r="D61" s="146">
        <f ca="1">bd!E29</f>
        <v>12</v>
      </c>
      <c r="E61" s="146">
        <f ca="1">bd!F29</f>
        <v>10</v>
      </c>
      <c r="F61" s="146">
        <f ca="1">bd!G29</f>
        <v>2</v>
      </c>
      <c r="G61" s="146">
        <f ca="1">bd!H29</f>
        <v>0</v>
      </c>
      <c r="H61" s="146">
        <f ca="1">bd!I29</f>
        <v>0</v>
      </c>
      <c r="I61" s="156">
        <f ca="1">SUM(D61:H61)</f>
        <v>24</v>
      </c>
      <c r="J61" s="144">
        <f t="shared" ca="1" si="29"/>
        <v>0.5</v>
      </c>
      <c r="K61" s="144">
        <f t="shared" ca="1" si="29"/>
        <v>0.41666666666666669</v>
      </c>
      <c r="L61" s="144">
        <f t="shared" ca="1" si="29"/>
        <v>8.3333333333333329E-2</v>
      </c>
      <c r="M61" s="144">
        <f t="shared" ca="1" si="29"/>
        <v>0</v>
      </c>
      <c r="N61" s="144">
        <f t="shared" ca="1" si="29"/>
        <v>0</v>
      </c>
      <c r="O61" s="144">
        <f t="shared" ca="1" si="30"/>
        <v>0.91666666666666674</v>
      </c>
      <c r="P61" s="10">
        <f ca="1">O61</f>
        <v>0.91666666666666674</v>
      </c>
    </row>
    <row r="62" spans="2:16" ht="30.75" thickBot="1" x14ac:dyDescent="0.3">
      <c r="B62" s="137" t="s">
        <v>234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58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243</v>
      </c>
      <c r="P64" s="10"/>
    </row>
    <row r="65" spans="2:16" ht="45.75" thickBot="1" x14ac:dyDescent="0.3">
      <c r="C65" s="76" t="s">
        <v>328</v>
      </c>
      <c r="D65" s="35">
        <f ca="1">IF($I65&lt;&gt;0,SUM(D67:D71),"")</f>
        <v>13</v>
      </c>
      <c r="E65" s="35">
        <f ca="1">IF($I65&lt;&gt;0,SUM(E67:E71),"")</f>
        <v>5</v>
      </c>
      <c r="F65" s="35">
        <f ca="1">IF($I65&lt;&gt;0,SUM(F67:F71),"")</f>
        <v>2</v>
      </c>
      <c r="G65" s="35">
        <f ca="1">IF($I65&lt;&gt;0,SUM(G67:G71),"")</f>
        <v>4</v>
      </c>
      <c r="H65" s="35">
        <f ca="1">IF($I65&lt;&gt;0,SUM(H67:H71),"")</f>
        <v>0</v>
      </c>
      <c r="I65" s="156">
        <f ca="1">SUM(I67:I71)</f>
        <v>24</v>
      </c>
      <c r="J65" s="144">
        <f ca="1">IF($I65&lt;&gt;0,D65/$I65,"")</f>
        <v>0.54166666666666663</v>
      </c>
      <c r="K65" s="144">
        <f t="shared" ref="K65:N65" ca="1" si="32">IF($I65&lt;&gt;0,E65/$I65,"")</f>
        <v>0.20833333333333334</v>
      </c>
      <c r="L65" s="144">
        <f t="shared" ca="1" si="32"/>
        <v>8.3333333333333329E-2</v>
      </c>
      <c r="M65" s="144">
        <f t="shared" ca="1" si="32"/>
        <v>0.16666666666666666</v>
      </c>
      <c r="N65" s="144">
        <f t="shared" ca="1" si="32"/>
        <v>0</v>
      </c>
      <c r="O65" s="145">
        <f ca="1">IFERROR(AVERAGE(O67:O71),"")</f>
        <v>0.75</v>
      </c>
      <c r="P65" s="10"/>
    </row>
    <row r="66" spans="2:16" ht="15.75" thickBot="1" x14ac:dyDescent="0.3">
      <c r="C66" s="151" t="s">
        <v>50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>
        <f ca="1">bd!E34</f>
        <v>13</v>
      </c>
      <c r="E70" s="146">
        <f ca="1">bd!F34</f>
        <v>5</v>
      </c>
      <c r="F70" s="146">
        <f ca="1">bd!G34</f>
        <v>2</v>
      </c>
      <c r="G70" s="146">
        <f ca="1">bd!H34</f>
        <v>4</v>
      </c>
      <c r="H70" s="146">
        <f ca="1">bd!I34</f>
        <v>0</v>
      </c>
      <c r="I70" s="156">
        <f ca="1">SUM(D70:H70)</f>
        <v>24</v>
      </c>
      <c r="J70" s="144">
        <f ca="1">IFERROR(D70/$I70,"")</f>
        <v>0.54166666666666663</v>
      </c>
      <c r="K70" s="144">
        <f t="shared" ref="K70:N71" ca="1" si="35">IFERROR(E70/$I70,"")</f>
        <v>0.20833333333333334</v>
      </c>
      <c r="L70" s="144">
        <f t="shared" ca="1" si="35"/>
        <v>8.3333333333333329E-2</v>
      </c>
      <c r="M70" s="144">
        <f t="shared" ca="1" si="35"/>
        <v>0.16666666666666666</v>
      </c>
      <c r="N70" s="144">
        <f t="shared" ca="1" si="35"/>
        <v>0</v>
      </c>
      <c r="O70" s="144">
        <f ca="1">IFERROR(J70+K70,"")</f>
        <v>0.75</v>
      </c>
      <c r="P70" s="10">
        <f t="shared" ca="1" si="5"/>
        <v>0.75</v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59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243</v>
      </c>
      <c r="P73" s="10"/>
    </row>
    <row r="74" spans="2:16" ht="45.75" thickBot="1" x14ac:dyDescent="0.3">
      <c r="C74" s="76" t="s">
        <v>329</v>
      </c>
      <c r="D74" s="35">
        <f ca="1">IF($I74&lt;&gt;0,SUM(D76:D79),"")</f>
        <v>16</v>
      </c>
      <c r="E74" s="35">
        <f ca="1">IF($I74&lt;&gt;0,SUM(E76:E79),"")</f>
        <v>1</v>
      </c>
      <c r="F74" s="35">
        <f ca="1">IF($I74&lt;&gt;0,SUM(F76:F79),"")</f>
        <v>5</v>
      </c>
      <c r="G74" s="35">
        <f ca="1">IF($I74&lt;&gt;0,SUM(G76:G79),"")</f>
        <v>2</v>
      </c>
      <c r="H74" s="35">
        <f ca="1">IF($I74&lt;&gt;0,SUM(H76:H79),"")</f>
        <v>0</v>
      </c>
      <c r="I74" s="156">
        <f ca="1">SUM(I76:I79)</f>
        <v>24</v>
      </c>
      <c r="J74" s="144">
        <f ca="1">IF($I74&lt;&gt;0,D74/$I74,"")</f>
        <v>0.66666666666666663</v>
      </c>
      <c r="K74" s="144">
        <f t="shared" ref="K74:N74" ca="1" si="38">IF($I74&lt;&gt;0,E74/$I74,"")</f>
        <v>4.1666666666666664E-2</v>
      </c>
      <c r="L74" s="144">
        <f t="shared" ca="1" si="38"/>
        <v>0.20833333333333334</v>
      </c>
      <c r="M74" s="144">
        <f t="shared" ca="1" si="38"/>
        <v>8.3333333333333329E-2</v>
      </c>
      <c r="N74" s="144">
        <f t="shared" ca="1" si="38"/>
        <v>0</v>
      </c>
      <c r="O74" s="145">
        <f ca="1">IFERROR(AVERAGE(O76:O79),"")</f>
        <v>0.70833333333333326</v>
      </c>
      <c r="P74" s="10"/>
    </row>
    <row r="75" spans="2:16" ht="15.75" thickBot="1" x14ac:dyDescent="0.3">
      <c r="C75" s="151" t="s">
        <v>50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>
        <f ca="1">bd!E38</f>
        <v>16</v>
      </c>
      <c r="E78" s="146">
        <f ca="1">bd!F38</f>
        <v>1</v>
      </c>
      <c r="F78" s="146">
        <f ca="1">bd!G38</f>
        <v>5</v>
      </c>
      <c r="G78" s="146">
        <f ca="1">bd!H38</f>
        <v>2</v>
      </c>
      <c r="H78" s="146">
        <f ca="1">bd!I38</f>
        <v>0</v>
      </c>
      <c r="I78" s="156">
        <f ca="1">SUM(D78:H78)</f>
        <v>24</v>
      </c>
      <c r="J78" s="144">
        <f t="shared" ca="1" si="39"/>
        <v>0.66666666666666663</v>
      </c>
      <c r="K78" s="144">
        <f t="shared" ca="1" si="39"/>
        <v>4.1666666666666664E-2</v>
      </c>
      <c r="L78" s="144">
        <f t="shared" ca="1" si="39"/>
        <v>0.20833333333333334</v>
      </c>
      <c r="M78" s="144">
        <f t="shared" ca="1" si="39"/>
        <v>8.3333333333333329E-2</v>
      </c>
      <c r="N78" s="144">
        <f t="shared" ca="1" si="39"/>
        <v>0</v>
      </c>
      <c r="O78" s="144">
        <f t="shared" ca="1" si="40"/>
        <v>0.70833333333333326</v>
      </c>
      <c r="P78" s="10">
        <f ca="1">O78</f>
        <v>0.70833333333333326</v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322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243</v>
      </c>
      <c r="P81" s="10"/>
    </row>
    <row r="82" spans="2:16" ht="45.75" thickBot="1" x14ac:dyDescent="0.3">
      <c r="C82" s="76" t="s">
        <v>330</v>
      </c>
      <c r="D82" s="35">
        <f ca="1">IF($I82&lt;&gt;0,SUM(D84:D86),"")</f>
        <v>18</v>
      </c>
      <c r="E82" s="35">
        <f ca="1">IF($I82&lt;&gt;0,SUM(E84:E86),"")</f>
        <v>6</v>
      </c>
      <c r="F82" s="35">
        <f ca="1">IF($I82&lt;&gt;0,SUM(F84:F86),"")</f>
        <v>0</v>
      </c>
      <c r="G82" s="35">
        <f ca="1">IF($I82&lt;&gt;0,SUM(G84:G86),"")</f>
        <v>0</v>
      </c>
      <c r="H82" s="35">
        <f ca="1">IF($I82&lt;&gt;0,SUM(H84:H86),"")</f>
        <v>0</v>
      </c>
      <c r="I82" s="156">
        <f ca="1">SUM(I84:I86)</f>
        <v>24</v>
      </c>
      <c r="J82" s="144">
        <f ca="1">IF($I82&lt;&gt;0,D82/$I82,"")</f>
        <v>0.75</v>
      </c>
      <c r="K82" s="144">
        <f t="shared" ref="K82" ca="1" si="43">IF($I82&lt;&gt;0,E82/$I82,"")</f>
        <v>0.25</v>
      </c>
      <c r="L82" s="144">
        <f t="shared" ref="L82" ca="1" si="44">IF($I82&lt;&gt;0,F82/$I82,"")</f>
        <v>0</v>
      </c>
      <c r="M82" s="144">
        <f t="shared" ref="M82" ca="1" si="45">IF($I82&lt;&gt;0,G82/$I82,"")</f>
        <v>0</v>
      </c>
      <c r="N82" s="144">
        <f t="shared" ref="N82" ca="1" si="46">IF($I82&lt;&gt;0,H82/$I82,"")</f>
        <v>0</v>
      </c>
      <c r="O82" s="145">
        <f ca="1">IFERROR(AVERAGE(O84:O86),"")</f>
        <v>1</v>
      </c>
      <c r="P82" s="10"/>
    </row>
    <row r="83" spans="2:16" ht="15.75" thickBot="1" x14ac:dyDescent="0.3">
      <c r="C83" s="151" t="s">
        <v>50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>
        <f ca="1">bd!E42</f>
        <v>18</v>
      </c>
      <c r="E86" s="146">
        <f ca="1">bd!F42</f>
        <v>6</v>
      </c>
      <c r="F86" s="146">
        <f ca="1">bd!G42</f>
        <v>0</v>
      </c>
      <c r="G86" s="146">
        <f ca="1">bd!H42</f>
        <v>0</v>
      </c>
      <c r="H86" s="146">
        <f ca="1">bd!I42</f>
        <v>0</v>
      </c>
      <c r="I86" s="156">
        <f ca="1">SUM(D86:H86)</f>
        <v>24</v>
      </c>
      <c r="J86" s="144">
        <f t="shared" ca="1" si="47"/>
        <v>0.75</v>
      </c>
      <c r="K86" s="144">
        <f t="shared" ca="1" si="41"/>
        <v>0.25</v>
      </c>
      <c r="L86" s="144">
        <f t="shared" ca="1" si="41"/>
        <v>0</v>
      </c>
      <c r="M86" s="144">
        <f t="shared" ca="1" si="41"/>
        <v>0</v>
      </c>
      <c r="N86" s="144">
        <f t="shared" ca="1" si="41"/>
        <v>0</v>
      </c>
      <c r="O86" s="144">
        <f t="shared" ca="1" si="48"/>
        <v>1</v>
      </c>
      <c r="P86" s="10">
        <f t="shared" ca="1" si="42"/>
        <v>1</v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247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267</v>
      </c>
      <c r="C3" s="283" t="s">
        <v>255</v>
      </c>
      <c r="D3" s="284"/>
      <c r="E3" s="287" t="s">
        <v>256</v>
      </c>
      <c r="F3" s="289" t="s">
        <v>257</v>
      </c>
      <c r="G3" s="289" t="s">
        <v>264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str">
        <f ca="1">IF(LEN(C5)=3,LEFT(C5,1),LEFT(C5,3))</f>
        <v>3</v>
      </c>
      <c r="B5" s="280" t="str">
        <f ca="1">VLOOKUP(A5,$I$5:$J$14,2,FALSE)</f>
        <v>3. Comunicación</v>
      </c>
      <c r="C5" s="278">
        <f ca="1">VLOOKUP(E5,CHOOSE({1,2,2},'Resultados Porcentuales'!P10:P86,'Resultados Porcentuales'!A10:N86),2,FALSE)</f>
        <v>3.1</v>
      </c>
      <c r="D5" s="279" t="str">
        <f ca="1">VLOOKUP(E5,CHOOSE({1,2,2},'Resultados Porcentuales'!$P$10:$P$86,'Resultados Porcentuales'!$A$10:$N$86),3,FALSE)</f>
        <v>Expresa con claridad y de manera concisa el mensaje a transmitir.</v>
      </c>
      <c r="E5" s="277">
        <f ca="1">SMALL('Resultados Porcentuales'!$P$10:$P$86,1)</f>
        <v>0.625</v>
      </c>
      <c r="F5" s="105"/>
      <c r="G5" s="106"/>
      <c r="I5" t="str">
        <f>"1"</f>
        <v>1</v>
      </c>
      <c r="J5" s="75" t="s">
        <v>49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51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318</v>
      </c>
    </row>
    <row r="8" spans="1:10" ht="45.75" customHeight="1" thickBot="1" x14ac:dyDescent="0.3">
      <c r="A8" s="276" t="str">
        <f ca="1">IF(LEN(C8)=3,LEFT(C8,1),LEFT(C8,3))</f>
        <v>2</v>
      </c>
      <c r="B8" s="280" t="str">
        <f ca="1">VLOOKUP(A8,$I$5:$J$14,2,FALSE)</f>
        <v>2. Diseño en Ingeniería</v>
      </c>
      <c r="C8" s="278">
        <f ca="1">VLOOKUP(E8,CHOOSE({1,2,2},'Resultados Porcentuales'!P10:P86,'Resultados Porcentuales'!A10:N86),2,FALSE)</f>
        <v>2.5</v>
      </c>
      <c r="D8" s="279" t="str">
        <f ca="1">VLOOKUP(E8,CHOOSE({1,2,2},'Resultados Porcentuales'!$P$10:$P$86,'Resultados Porcentuales'!$A$10:$N$86),3,FALSE)</f>
        <v>Presenta y describe la solución en forma simbólica y gráfica a través de planos, simulaciones virtuales y diagramas.</v>
      </c>
      <c r="E8" s="277">
        <f ca="1">SMALL('Resultados Porcentuales'!$P$10:$P$86,2)</f>
        <v>0.66666666666666674</v>
      </c>
      <c r="F8" s="105"/>
      <c r="G8" s="106"/>
      <c r="I8" t="str">
        <f>"4.a"</f>
        <v>4.a</v>
      </c>
      <c r="J8" s="75" t="s">
        <v>53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55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56</v>
      </c>
    </row>
    <row r="11" spans="1:10" ht="45.75" customHeight="1" thickBot="1" x14ac:dyDescent="0.3">
      <c r="A11" s="276" t="str">
        <f ca="1">IF(LEN(C11)=3,LEFT(C11,1),LEFT(C11,3))</f>
        <v>7</v>
      </c>
      <c r="B11" s="280" t="str">
        <f ca="1">VLOOKUP(A11,$I$5:$J$14,2,FALSE)</f>
        <v>7.  Aprendizaje Autónomo</v>
      </c>
      <c r="C11" s="278">
        <f ca="1">VLOOKUP(E11,CHOOSE({1,2,2},'Resultados Porcentuales'!P10:P86,'Resultados Porcentuales'!A10:N86),2,FALSE)</f>
        <v>7.3</v>
      </c>
      <c r="D11" s="279" t="str">
        <f ca="1">VLOOKUP(E11,CHOOSE({1,2,2},'Resultados Porcentuales'!$P$10:$P$86,'Resultados Porcentuales'!$A$10:$N$86),3,FALSE)</f>
        <v>Profundiza en el conocimiento y en el desarrollo de habilidades ingenieriles.</v>
      </c>
      <c r="E11" s="277">
        <f ca="1">SMALL('Resultados Porcentuales'!$P$10:$P$86,3)</f>
        <v>0.70833333333333326</v>
      </c>
      <c r="F11" s="105"/>
      <c r="G11" s="106"/>
      <c r="I11" t="str">
        <f>"5.b"</f>
        <v>5.b</v>
      </c>
      <c r="J11" s="75" t="s">
        <v>57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58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59</v>
      </c>
    </row>
    <row r="14" spans="1:10" ht="30.75" customHeight="1" thickBot="1" x14ac:dyDescent="0.3">
      <c r="A14" s="276" t="str">
        <f ca="1">IF(LEN(C14)=3,LEFT(C14,1),LEFT(C14,3))</f>
        <v>6</v>
      </c>
      <c r="B14" s="280" t="str">
        <f ca="1">VLOOKUP(A14,$I$5:$J$14,2,FALSE)</f>
        <v>6.  Experimentación y Pruebas</v>
      </c>
      <c r="C14" s="278">
        <f ca="1">VLOOKUP(E14,CHOOSE({1,2,2},'Resultados Porcentuales'!P10:P86,'Resultados Porcentuales'!A10:N86),2,FALSE)</f>
        <v>6.4</v>
      </c>
      <c r="D14" s="279" t="str">
        <f ca="1">VLOOKUP(E14,CHOOSE({1,2,2},'Resultados Porcentuales'!$P$10:$P$86,'Resultados Porcentuales'!$A$10:$N$86),3,FALSE)</f>
        <v>Formula conclusiones lógicas y coherentes a partir de los resultados obtenidos y con criterio ingenieril.</v>
      </c>
      <c r="E14" s="277">
        <f ca="1">SMALL('Resultados Porcentuales'!$P$10:$P$86,4)</f>
        <v>0.75</v>
      </c>
      <c r="F14" s="105"/>
      <c r="G14" s="106"/>
      <c r="I14" t="str">
        <f>"8"</f>
        <v>8</v>
      </c>
      <c r="J14" s="75" t="s">
        <v>322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str">
        <f ca="1">IF(LEN(C17)=3,LEFT(C17,1),LEFT(C17,3))</f>
        <v>4.a</v>
      </c>
      <c r="B17" s="280" t="str">
        <f ca="1">VLOOKUP(A17,$I$5:$J$14,2,FALSE)</f>
        <v>4.a.  Responsabilidad Ética y Profesional</v>
      </c>
      <c r="C17" s="278" t="str">
        <f ca="1">VLOOKUP(E17,CHOOSE({1,2,2},'Resultados Porcentuales'!P10:P86,'Resultados Porcentuales'!A10:N86),2,FALSE)</f>
        <v>4.a.1</v>
      </c>
      <c r="D17" s="279" t="str">
        <f ca="1">VLOOKUP(E17,CHOOSE({1,2,2},'Resultados Porcentuales'!$P$10:$P$86,'Resultados Porcentuales'!$A$10:$N$86),3,FALSE)</f>
        <v xml:space="preserve">Se informa sobre los antecedentes de un problema o situación ética y los analiza para emitir un juicio justo en consideración del beneficio común.   </v>
      </c>
      <c r="E17" s="277">
        <f ca="1">SMALL('Resultados Porcentuales'!$P$10:$P$86,5)</f>
        <v>0.79166666666666674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activeCell="E8" sqref="E8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247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>BEF01A Ética y Filosofía Política - Ingeniería Naval</v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267</v>
      </c>
      <c r="B4" s="294" t="s">
        <v>255</v>
      </c>
      <c r="C4" s="295"/>
      <c r="D4" s="303" t="s">
        <v>256</v>
      </c>
      <c r="E4" s="292" t="s">
        <v>257</v>
      </c>
      <c r="F4" s="292" t="s">
        <v>264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str">
        <f ca="1">A!B5</f>
        <v>3. Comunicación</v>
      </c>
      <c r="B6" s="298">
        <f ca="1">A!C5</f>
        <v>3.1</v>
      </c>
      <c r="C6" s="305" t="str">
        <f ca="1">A!D5</f>
        <v>Expresa con claridad y de manera concisa el mensaje a transmitir.</v>
      </c>
      <c r="D6" s="301">
        <f ca="1">A!E5</f>
        <v>0.625</v>
      </c>
      <c r="E6" s="102" t="s">
        <v>245</v>
      </c>
      <c r="F6" s="103">
        <v>45920</v>
      </c>
    </row>
    <row r="7" spans="1:6" ht="45.75" customHeight="1" thickBot="1" x14ac:dyDescent="0.3">
      <c r="A7" s="299"/>
      <c r="B7" s="298"/>
      <c r="C7" s="305"/>
      <c r="D7" s="301"/>
      <c r="E7" s="102" t="s">
        <v>246</v>
      </c>
      <c r="F7" s="103">
        <v>45975</v>
      </c>
    </row>
    <row r="8" spans="1:6" ht="45.75" customHeight="1" thickBot="1" x14ac:dyDescent="0.3">
      <c r="A8" s="299"/>
      <c r="B8" s="298"/>
      <c r="C8" s="305"/>
      <c r="D8" s="301"/>
      <c r="E8" s="102" t="s">
        <v>260</v>
      </c>
      <c r="F8" s="103">
        <v>46011</v>
      </c>
    </row>
    <row r="9" spans="1:6" ht="45.75" customHeight="1" thickBot="1" x14ac:dyDescent="0.3">
      <c r="A9" s="299" t="str">
        <f ca="1">A!B8</f>
        <v>2. Diseño en Ingeniería</v>
      </c>
      <c r="B9" s="298">
        <f ca="1">A!C8</f>
        <v>2.5</v>
      </c>
      <c r="C9" s="300" t="str">
        <f ca="1">A!D8</f>
        <v>Presenta y describe la solución en forma simbólica y gráfica a través de planos, simulaciones virtuales y diagramas.</v>
      </c>
      <c r="D9" s="301">
        <f ca="1">A!E8</f>
        <v>0.66666666666666674</v>
      </c>
      <c r="E9" s="102" t="s">
        <v>258</v>
      </c>
      <c r="F9" s="103">
        <v>45912</v>
      </c>
    </row>
    <row r="10" spans="1:6" ht="45.75" customHeight="1" thickBot="1" x14ac:dyDescent="0.3">
      <c r="A10" s="299"/>
      <c r="B10" s="298"/>
      <c r="C10" s="300"/>
      <c r="D10" s="301"/>
      <c r="E10" s="102" t="s">
        <v>244</v>
      </c>
      <c r="F10" s="103">
        <v>45914</v>
      </c>
    </row>
    <row r="11" spans="1:6" ht="45.75" customHeight="1" thickBot="1" x14ac:dyDescent="0.3">
      <c r="A11" s="299"/>
      <c r="B11" s="298"/>
      <c r="C11" s="300"/>
      <c r="D11" s="301"/>
      <c r="E11" s="102" t="s">
        <v>259</v>
      </c>
      <c r="F11" s="103">
        <v>45940</v>
      </c>
    </row>
    <row r="12" spans="1:6" ht="45.75" customHeight="1" thickBot="1" x14ac:dyDescent="0.3">
      <c r="A12" s="299" t="str">
        <f ca="1">A!B11</f>
        <v>7.  Aprendizaje Autónomo</v>
      </c>
      <c r="B12" s="298">
        <f ca="1">A!C11</f>
        <v>7.3</v>
      </c>
      <c r="C12" s="300" t="str">
        <f ca="1">A!D11</f>
        <v>Profundiza en el conocimiento y en el desarrollo de habilidades ingenieriles.</v>
      </c>
      <c r="D12" s="301">
        <f ca="1">A!E11</f>
        <v>0.70833333333333326</v>
      </c>
      <c r="E12" s="102" t="s">
        <v>262</v>
      </c>
      <c r="F12" s="103">
        <v>45918</v>
      </c>
    </row>
    <row r="13" spans="1:6" ht="45.75" customHeight="1" thickBot="1" x14ac:dyDescent="0.3">
      <c r="A13" s="299"/>
      <c r="B13" s="298"/>
      <c r="C13" s="300"/>
      <c r="D13" s="301"/>
      <c r="E13" s="102" t="s">
        <v>263</v>
      </c>
      <c r="F13" s="103">
        <v>46015</v>
      </c>
    </row>
    <row r="14" spans="1:6" ht="45.75" customHeight="1" thickBot="1" x14ac:dyDescent="0.3">
      <c r="A14" s="299"/>
      <c r="B14" s="298"/>
      <c r="C14" s="300"/>
      <c r="D14" s="301"/>
      <c r="E14" s="102" t="s">
        <v>250</v>
      </c>
      <c r="F14" s="103">
        <v>45985</v>
      </c>
    </row>
    <row r="15" spans="1:6" ht="45.75" customHeight="1" thickBot="1" x14ac:dyDescent="0.3">
      <c r="A15" s="299" t="str">
        <f ca="1">A!B14</f>
        <v>6.  Experimentación y Pruebas</v>
      </c>
      <c r="B15" s="298">
        <f ca="1">A!C14</f>
        <v>6.4</v>
      </c>
      <c r="C15" s="300" t="str">
        <f ca="1">A!D14</f>
        <v>Formula conclusiones lógicas y coherentes a partir de los resultados obtenidos y con criterio ingenieril.</v>
      </c>
      <c r="D15" s="301">
        <f ca="1">A!E14</f>
        <v>0.75</v>
      </c>
      <c r="E15" s="102" t="s">
        <v>248</v>
      </c>
      <c r="F15" s="103">
        <v>45938</v>
      </c>
    </row>
    <row r="16" spans="1:6" ht="45.75" customHeight="1" thickBot="1" x14ac:dyDescent="0.3">
      <c r="A16" s="299"/>
      <c r="B16" s="298"/>
      <c r="C16" s="300"/>
      <c r="D16" s="301"/>
      <c r="E16" s="102" t="s">
        <v>261</v>
      </c>
      <c r="F16" s="103">
        <v>45915</v>
      </c>
    </row>
    <row r="17" spans="1:6" ht="45.75" customHeight="1" thickBot="1" x14ac:dyDescent="0.3">
      <c r="A17" s="299"/>
      <c r="B17" s="298"/>
      <c r="C17" s="300"/>
      <c r="D17" s="301"/>
      <c r="E17" s="102" t="s">
        <v>249</v>
      </c>
      <c r="F17" s="103">
        <v>45981</v>
      </c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32</v>
      </c>
      <c r="C2" s="201"/>
      <c r="D2" s="201"/>
      <c r="E2" s="201"/>
      <c r="F2" s="201"/>
      <c r="G2" s="182" t="s">
        <v>316</v>
      </c>
      <c r="H2" s="183"/>
      <c r="I2" s="183"/>
      <c r="J2" s="184"/>
      <c r="K2" s="179" t="s">
        <v>317</v>
      </c>
      <c r="L2" s="180"/>
      <c r="M2" s="180"/>
      <c r="N2" s="180"/>
      <c r="O2" s="180"/>
      <c r="P2" s="181"/>
      <c r="Q2" s="179" t="s">
        <v>318</v>
      </c>
      <c r="R2" s="180"/>
      <c r="S2" s="180"/>
      <c r="T2" s="180"/>
      <c r="U2" s="196" t="s">
        <v>53</v>
      </c>
      <c r="V2" s="196"/>
      <c r="W2" s="196"/>
      <c r="X2" s="196"/>
      <c r="Y2" s="196" t="s">
        <v>55</v>
      </c>
      <c r="Z2" s="196"/>
      <c r="AA2" s="196"/>
      <c r="AB2" s="178" t="s">
        <v>56</v>
      </c>
      <c r="AC2" s="178"/>
      <c r="AD2" s="178"/>
      <c r="AE2" s="178"/>
      <c r="AF2" s="178" t="s">
        <v>57</v>
      </c>
      <c r="AG2" s="178"/>
      <c r="AH2" s="178"/>
      <c r="AI2" s="178"/>
      <c r="AJ2" s="178" t="s">
        <v>58</v>
      </c>
      <c r="AK2" s="178"/>
      <c r="AL2" s="178"/>
      <c r="AM2" s="178"/>
      <c r="AN2" s="178"/>
      <c r="AO2" s="179" t="s">
        <v>319</v>
      </c>
      <c r="AP2" s="180"/>
      <c r="AQ2" s="180"/>
      <c r="AR2" s="181"/>
      <c r="AS2" s="182" t="s">
        <v>320</v>
      </c>
      <c r="AT2" s="183"/>
      <c r="AU2" s="184"/>
    </row>
    <row r="3" spans="2:51" ht="22.5" customHeight="1" x14ac:dyDescent="0.25">
      <c r="B3" s="202" t="s">
        <v>45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221</v>
      </c>
      <c r="V3" s="61" t="s">
        <v>222</v>
      </c>
      <c r="W3" s="61" t="s">
        <v>223</v>
      </c>
      <c r="X3" s="62" t="s">
        <v>224</v>
      </c>
      <c r="Y3" s="62" t="s">
        <v>225</v>
      </c>
      <c r="Z3" s="62" t="s">
        <v>226</v>
      </c>
      <c r="AA3" s="62" t="s">
        <v>227</v>
      </c>
      <c r="AB3" s="62" t="s">
        <v>228</v>
      </c>
      <c r="AC3" s="62" t="s">
        <v>229</v>
      </c>
      <c r="AD3" s="62" t="s">
        <v>230</v>
      </c>
      <c r="AE3" s="62" t="s">
        <v>321</v>
      </c>
      <c r="AF3" s="62" t="s">
        <v>231</v>
      </c>
      <c r="AG3" s="62" t="s">
        <v>232</v>
      </c>
      <c r="AH3" s="62" t="s">
        <v>233</v>
      </c>
      <c r="AI3" s="62" t="s">
        <v>234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284</v>
      </c>
      <c r="H4" s="197" t="s">
        <v>285</v>
      </c>
      <c r="I4" s="197" t="s">
        <v>286</v>
      </c>
      <c r="J4" s="197" t="s">
        <v>287</v>
      </c>
      <c r="K4" s="197" t="s">
        <v>288</v>
      </c>
      <c r="L4" s="197" t="s">
        <v>289</v>
      </c>
      <c r="M4" s="213" t="s">
        <v>290</v>
      </c>
      <c r="N4" s="197" t="s">
        <v>291</v>
      </c>
      <c r="O4" s="197" t="s">
        <v>292</v>
      </c>
      <c r="P4" s="197" t="s">
        <v>293</v>
      </c>
      <c r="Q4" s="197" t="s">
        <v>25</v>
      </c>
      <c r="R4" s="197" t="s">
        <v>294</v>
      </c>
      <c r="S4" s="197" t="s">
        <v>34</v>
      </c>
      <c r="T4" s="197" t="s">
        <v>295</v>
      </c>
      <c r="U4" s="197" t="s">
        <v>296</v>
      </c>
      <c r="V4" s="197" t="s">
        <v>35</v>
      </c>
      <c r="W4" s="197" t="s">
        <v>36</v>
      </c>
      <c r="X4" s="197" t="s">
        <v>37</v>
      </c>
      <c r="Y4" s="197" t="s">
        <v>297</v>
      </c>
      <c r="Z4" s="197" t="s">
        <v>298</v>
      </c>
      <c r="AA4" s="197" t="s">
        <v>299</v>
      </c>
      <c r="AB4" s="197" t="s">
        <v>300</v>
      </c>
      <c r="AC4" s="197" t="s">
        <v>301</v>
      </c>
      <c r="AD4" s="197" t="s">
        <v>302</v>
      </c>
      <c r="AE4" s="197" t="s">
        <v>303</v>
      </c>
      <c r="AF4" s="197" t="s">
        <v>38</v>
      </c>
      <c r="AG4" s="197" t="s">
        <v>304</v>
      </c>
      <c r="AH4" s="197" t="s">
        <v>305</v>
      </c>
      <c r="AI4" s="197" t="s">
        <v>39</v>
      </c>
      <c r="AJ4" s="197" t="s">
        <v>306</v>
      </c>
      <c r="AK4" s="197" t="s">
        <v>307</v>
      </c>
      <c r="AL4" s="197" t="s">
        <v>40</v>
      </c>
      <c r="AM4" s="197" t="s">
        <v>308</v>
      </c>
      <c r="AN4" s="197" t="s">
        <v>309</v>
      </c>
      <c r="AO4" s="197" t="s">
        <v>310</v>
      </c>
      <c r="AP4" s="197" t="s">
        <v>41</v>
      </c>
      <c r="AQ4" s="197" t="s">
        <v>311</v>
      </c>
      <c r="AR4" s="197" t="s">
        <v>312</v>
      </c>
      <c r="AS4" s="197" t="s">
        <v>313</v>
      </c>
      <c r="AT4" s="197" t="s">
        <v>314</v>
      </c>
      <c r="AU4" s="197" t="s">
        <v>315</v>
      </c>
    </row>
    <row r="5" spans="2:51" x14ac:dyDescent="0.25">
      <c r="B5" s="207" t="s">
        <v>22</v>
      </c>
      <c r="C5" s="209" t="s">
        <v>81</v>
      </c>
      <c r="D5" s="209" t="s">
        <v>134</v>
      </c>
      <c r="E5" s="209" t="s">
        <v>135</v>
      </c>
      <c r="F5" s="211" t="s">
        <v>136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>Examen Parcial</v>
      </c>
      <c r="D7" s="57" t="str" cm="1">
        <f t="array" ref="D7:AU35">_xlfn._xlws.FILTER(CHOOSE({1,2,2,2,2,2,2,2,2,2,2,2,2,2,2,2,2,2,2,2,2,2,2,2,2,2,2,2,2,2,2,2,2,2,2,2,2,2,2,2,2,2,2,2},'Instrumentos de Evaluación'!D8:E96,'Instrumentos de Evaluación'!$AS$8:$CJ$96),'Instrumentos de Evaluación'!CK8:CK96&lt;41)</f>
        <v>Examen completo</v>
      </c>
      <c r="E7" s="65" t="str">
        <v>EP00</v>
      </c>
      <c r="F7" s="120">
        <v>20</v>
      </c>
      <c r="G7" s="41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>
        <v>0</v>
      </c>
      <c r="T7" s="41">
        <v>0</v>
      </c>
      <c r="U7" s="41">
        <v>0</v>
      </c>
      <c r="V7" s="41">
        <v>0</v>
      </c>
      <c r="W7" s="41">
        <v>0</v>
      </c>
      <c r="X7" s="41" t="str">
        <v>x</v>
      </c>
      <c r="Y7" s="41">
        <v>0</v>
      </c>
      <c r="Z7" s="41">
        <v>0</v>
      </c>
      <c r="AA7" s="41">
        <v>0</v>
      </c>
      <c r="AB7" s="41">
        <v>0</v>
      </c>
      <c r="AC7" s="41">
        <v>0</v>
      </c>
      <c r="AD7" s="41">
        <v>0</v>
      </c>
      <c r="AE7" s="41">
        <v>0</v>
      </c>
      <c r="AF7" s="41">
        <v>0</v>
      </c>
      <c r="AG7" s="41">
        <v>0</v>
      </c>
      <c r="AH7" s="41">
        <v>0</v>
      </c>
      <c r="AI7" s="41">
        <v>0</v>
      </c>
      <c r="AJ7" s="41">
        <v>0</v>
      </c>
      <c r="AK7" s="41">
        <v>0</v>
      </c>
      <c r="AL7" s="41">
        <v>0</v>
      </c>
      <c r="AM7" s="41">
        <v>0</v>
      </c>
      <c r="AN7" s="41">
        <v>0</v>
      </c>
      <c r="AO7" s="41">
        <v>0</v>
      </c>
      <c r="AP7" s="41">
        <v>0</v>
      </c>
      <c r="AQ7" s="41">
        <v>0</v>
      </c>
      <c r="AR7" s="41">
        <v>0</v>
      </c>
      <c r="AS7" s="41">
        <v>0</v>
      </c>
      <c r="AT7" s="41">
        <v>0</v>
      </c>
      <c r="AU7" s="41" t="str">
        <v>x</v>
      </c>
      <c r="AV7" s="109"/>
      <c r="AW7" s="7"/>
      <c r="AX7" s="7"/>
      <c r="AY7" s="7"/>
    </row>
    <row r="8" spans="2:51" x14ac:dyDescent="0.25">
      <c r="B8" s="63">
        <f>IF(ISBLANK(E8),"",B7+1)</f>
        <v>2</v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>Examen Parcial</v>
      </c>
      <c r="D8" s="57" t="str">
        <v>Pregunta 1</v>
      </c>
      <c r="E8" s="65" t="str">
        <v>EP01</v>
      </c>
      <c r="F8" s="120">
        <v>5</v>
      </c>
      <c r="G8" s="41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>
        <v>0</v>
      </c>
      <c r="U8" s="41">
        <v>0</v>
      </c>
      <c r="V8" s="41">
        <v>0</v>
      </c>
      <c r="W8" s="41">
        <v>0</v>
      </c>
      <c r="X8" s="41">
        <v>0</v>
      </c>
      <c r="Y8" s="41" t="str">
        <v>x</v>
      </c>
      <c r="Z8" s="41">
        <v>0</v>
      </c>
      <c r="AA8" s="41">
        <v>0</v>
      </c>
      <c r="AB8" s="41">
        <v>0</v>
      </c>
      <c r="AC8" s="41">
        <v>0</v>
      </c>
      <c r="AD8" s="41">
        <v>0</v>
      </c>
      <c r="AE8" s="41">
        <v>0</v>
      </c>
      <c r="AF8" s="41">
        <v>0</v>
      </c>
      <c r="AG8" s="41">
        <v>0</v>
      </c>
      <c r="AH8" s="41">
        <v>0</v>
      </c>
      <c r="AI8" s="41">
        <v>0</v>
      </c>
      <c r="AJ8" s="41">
        <v>0</v>
      </c>
      <c r="AK8" s="41">
        <v>0</v>
      </c>
      <c r="AL8" s="41">
        <v>0</v>
      </c>
      <c r="AM8" s="41">
        <v>0</v>
      </c>
      <c r="AN8" s="41">
        <v>0</v>
      </c>
      <c r="AO8" s="41">
        <v>0</v>
      </c>
      <c r="AP8" s="41">
        <v>0</v>
      </c>
      <c r="AQ8" s="41">
        <v>0</v>
      </c>
      <c r="AR8" s="41">
        <v>0</v>
      </c>
      <c r="AS8" s="41">
        <v>0</v>
      </c>
      <c r="AT8" s="41">
        <v>0</v>
      </c>
      <c r="AU8" s="41" t="str">
        <v>x</v>
      </c>
      <c r="AV8" s="108"/>
    </row>
    <row r="9" spans="2:51" x14ac:dyDescent="0.25">
      <c r="B9" s="63">
        <f t="shared" ref="B9:B13" si="1">IF(ISBLANK(E9),"",B8+1)</f>
        <v>3</v>
      </c>
      <c r="C9" s="64" t="str">
        <f t="shared" si="0"/>
        <v>Examen Parcial</v>
      </c>
      <c r="D9" s="57" t="str">
        <v>Pregunta 2</v>
      </c>
      <c r="E9" s="65" t="str">
        <v>EP02</v>
      </c>
      <c r="F9" s="120">
        <v>4</v>
      </c>
      <c r="G9" s="41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>
        <v>0</v>
      </c>
      <c r="U9" s="41">
        <v>0</v>
      </c>
      <c r="V9" s="41">
        <v>0</v>
      </c>
      <c r="W9" s="41">
        <v>0</v>
      </c>
      <c r="X9" s="41">
        <v>0</v>
      </c>
      <c r="Y9" s="41" t="str">
        <v>x</v>
      </c>
      <c r="Z9" s="41">
        <v>0</v>
      </c>
      <c r="AA9" s="41">
        <v>0</v>
      </c>
      <c r="AB9" s="41">
        <v>0</v>
      </c>
      <c r="AC9" s="41">
        <v>0</v>
      </c>
      <c r="AD9" s="41">
        <v>0</v>
      </c>
      <c r="AE9" s="41">
        <v>0</v>
      </c>
      <c r="AF9" s="41">
        <v>0</v>
      </c>
      <c r="AG9" s="41">
        <v>0</v>
      </c>
      <c r="AH9" s="41">
        <v>0</v>
      </c>
      <c r="AI9" s="41">
        <v>0</v>
      </c>
      <c r="AJ9" s="41">
        <v>0</v>
      </c>
      <c r="AK9" s="41">
        <v>0</v>
      </c>
      <c r="AL9" s="41">
        <v>0</v>
      </c>
      <c r="AM9" s="41">
        <v>0</v>
      </c>
      <c r="AN9" s="41">
        <v>0</v>
      </c>
      <c r="AO9" s="41">
        <v>0</v>
      </c>
      <c r="AP9" s="41">
        <v>0</v>
      </c>
      <c r="AQ9" s="41">
        <v>0</v>
      </c>
      <c r="AR9" s="41">
        <v>0</v>
      </c>
      <c r="AS9" s="41">
        <v>0</v>
      </c>
      <c r="AT9" s="41">
        <v>0</v>
      </c>
      <c r="AU9" s="38" t="str">
        <v>x</v>
      </c>
      <c r="AV9" s="108"/>
    </row>
    <row r="10" spans="2:51" x14ac:dyDescent="0.25">
      <c r="B10" s="63">
        <f t="shared" si="1"/>
        <v>4</v>
      </c>
      <c r="C10" s="64" t="str">
        <f t="shared" si="0"/>
        <v>Examen Parcial</v>
      </c>
      <c r="D10" s="57" t="str">
        <v>Pregunta 3</v>
      </c>
      <c r="E10" s="65" t="str">
        <v>EP03</v>
      </c>
      <c r="F10" s="120">
        <v>5</v>
      </c>
      <c r="G10" s="41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>
        <v>0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>
        <v>0</v>
      </c>
      <c r="AB10" s="41">
        <v>0</v>
      </c>
      <c r="AC10" s="41">
        <v>0</v>
      </c>
      <c r="AD10" s="41">
        <v>0</v>
      </c>
      <c r="AE10" s="41">
        <v>0</v>
      </c>
      <c r="AF10" s="41">
        <v>0</v>
      </c>
      <c r="AG10" s="41">
        <v>0</v>
      </c>
      <c r="AH10" s="41">
        <v>0</v>
      </c>
      <c r="AI10" s="41">
        <v>0</v>
      </c>
      <c r="AJ10" s="41">
        <v>0</v>
      </c>
      <c r="AK10" s="41">
        <v>0</v>
      </c>
      <c r="AL10" s="41">
        <v>0</v>
      </c>
      <c r="AM10" s="41">
        <v>0</v>
      </c>
      <c r="AN10" s="41">
        <v>0</v>
      </c>
      <c r="AO10" s="41">
        <v>0</v>
      </c>
      <c r="AP10" s="41">
        <v>0</v>
      </c>
      <c r="AQ10" s="41">
        <v>0</v>
      </c>
      <c r="AR10" s="41">
        <v>0</v>
      </c>
      <c r="AS10" s="41">
        <v>0</v>
      </c>
      <c r="AT10" s="41">
        <v>0</v>
      </c>
      <c r="AU10" s="41" t="str">
        <v>x</v>
      </c>
      <c r="AV10" s="108"/>
    </row>
    <row r="11" spans="2:51" x14ac:dyDescent="0.25">
      <c r="B11" s="63">
        <f t="shared" si="1"/>
        <v>5</v>
      </c>
      <c r="C11" s="64" t="str">
        <f t="shared" si="0"/>
        <v>Examen Parcial</v>
      </c>
      <c r="D11" s="57" t="str">
        <v>Pregunta 4</v>
      </c>
      <c r="E11" s="65" t="str">
        <v>EP04</v>
      </c>
      <c r="F11" s="120">
        <v>4</v>
      </c>
      <c r="G11" s="41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>
        <v>0</v>
      </c>
      <c r="V11" s="41">
        <v>0</v>
      </c>
      <c r="W11" s="41">
        <v>0</v>
      </c>
      <c r="X11" s="41">
        <v>0</v>
      </c>
      <c r="Y11" s="41">
        <v>0</v>
      </c>
      <c r="Z11" s="41" t="str">
        <v>x</v>
      </c>
      <c r="AA11" s="41">
        <v>0</v>
      </c>
      <c r="AB11" s="41">
        <v>0</v>
      </c>
      <c r="AC11" s="41">
        <v>0</v>
      </c>
      <c r="AD11" s="41">
        <v>0</v>
      </c>
      <c r="AE11" s="41">
        <v>0</v>
      </c>
      <c r="AF11" s="41">
        <v>0</v>
      </c>
      <c r="AG11" s="41">
        <v>0</v>
      </c>
      <c r="AH11" s="41">
        <v>0</v>
      </c>
      <c r="AI11" s="41">
        <v>0</v>
      </c>
      <c r="AJ11" s="41">
        <v>0</v>
      </c>
      <c r="AK11" s="41">
        <v>0</v>
      </c>
      <c r="AL11" s="41">
        <v>0</v>
      </c>
      <c r="AM11" s="41">
        <v>0</v>
      </c>
      <c r="AN11" s="41">
        <v>0</v>
      </c>
      <c r="AO11" s="41">
        <v>0</v>
      </c>
      <c r="AP11" s="41">
        <v>0</v>
      </c>
      <c r="AQ11" s="41">
        <v>0</v>
      </c>
      <c r="AR11" s="41">
        <v>0</v>
      </c>
      <c r="AS11" s="41">
        <v>0</v>
      </c>
      <c r="AT11" s="41">
        <v>0</v>
      </c>
      <c r="AU11" s="41">
        <v>0</v>
      </c>
      <c r="AV11" s="108"/>
    </row>
    <row r="12" spans="2:51" x14ac:dyDescent="0.25">
      <c r="B12" s="63">
        <f t="shared" si="1"/>
        <v>6</v>
      </c>
      <c r="C12" s="64" t="str">
        <f t="shared" si="0"/>
        <v>Examen Parcial</v>
      </c>
      <c r="D12" s="57" t="str">
        <v>Pregunta 5</v>
      </c>
      <c r="E12" s="65" t="str">
        <v>EP05</v>
      </c>
      <c r="F12" s="120">
        <v>5</v>
      </c>
      <c r="G12" s="41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>
        <v>0</v>
      </c>
      <c r="V12" s="41">
        <v>0</v>
      </c>
      <c r="W12" s="41">
        <v>0</v>
      </c>
      <c r="X12" s="41">
        <v>0</v>
      </c>
      <c r="Y12" s="41">
        <v>0</v>
      </c>
      <c r="Z12" s="41" t="str">
        <v>x</v>
      </c>
      <c r="AA12" s="41">
        <v>0</v>
      </c>
      <c r="AB12" s="41">
        <v>0</v>
      </c>
      <c r="AC12" s="41">
        <v>0</v>
      </c>
      <c r="AD12" s="41">
        <v>0</v>
      </c>
      <c r="AE12" s="41">
        <v>0</v>
      </c>
      <c r="AF12" s="41">
        <v>0</v>
      </c>
      <c r="AG12" s="41">
        <v>0</v>
      </c>
      <c r="AH12" s="41">
        <v>0</v>
      </c>
      <c r="AI12" s="41">
        <v>0</v>
      </c>
      <c r="AJ12" s="41">
        <v>0</v>
      </c>
      <c r="AK12" s="41">
        <v>0</v>
      </c>
      <c r="AL12" s="41">
        <v>0</v>
      </c>
      <c r="AM12" s="41">
        <v>0</v>
      </c>
      <c r="AN12" s="41">
        <v>0</v>
      </c>
      <c r="AO12" s="41">
        <v>0</v>
      </c>
      <c r="AP12" s="41">
        <v>0</v>
      </c>
      <c r="AQ12" s="41">
        <v>0</v>
      </c>
      <c r="AR12" s="41">
        <v>0</v>
      </c>
      <c r="AS12" s="41">
        <v>0</v>
      </c>
      <c r="AT12" s="41">
        <v>0</v>
      </c>
      <c r="AU12" s="41">
        <v>0</v>
      </c>
      <c r="AV12" s="108"/>
    </row>
    <row r="13" spans="2:51" x14ac:dyDescent="0.25">
      <c r="B13" s="63">
        <f t="shared" si="1"/>
        <v>7</v>
      </c>
      <c r="C13" s="64" t="str">
        <f t="shared" si="0"/>
        <v>Examen Parcial</v>
      </c>
      <c r="D13" s="57" t="str">
        <v>Pregunta 6</v>
      </c>
      <c r="E13" s="65" t="str">
        <v>EP06</v>
      </c>
      <c r="F13" s="120">
        <v>4</v>
      </c>
      <c r="G13" s="41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>
        <v>0</v>
      </c>
      <c r="W13" s="41">
        <v>0</v>
      </c>
      <c r="X13" s="41">
        <v>0</v>
      </c>
      <c r="Y13" s="41">
        <v>0</v>
      </c>
      <c r="Z13" s="41">
        <v>0</v>
      </c>
      <c r="AA13" s="41" t="str">
        <v>x</v>
      </c>
      <c r="AB13" s="41">
        <v>0</v>
      </c>
      <c r="AC13" s="41">
        <v>0</v>
      </c>
      <c r="AD13" s="41">
        <v>0</v>
      </c>
      <c r="AE13" s="41">
        <v>0</v>
      </c>
      <c r="AF13" s="41">
        <v>0</v>
      </c>
      <c r="AG13" s="41">
        <v>0</v>
      </c>
      <c r="AH13" s="41">
        <v>0</v>
      </c>
      <c r="AI13" s="41">
        <v>0</v>
      </c>
      <c r="AJ13" s="41">
        <v>0</v>
      </c>
      <c r="AK13" s="41">
        <v>0</v>
      </c>
      <c r="AL13" s="41">
        <v>0</v>
      </c>
      <c r="AM13" s="41">
        <v>0</v>
      </c>
      <c r="AN13" s="41">
        <v>0</v>
      </c>
      <c r="AO13" s="41">
        <v>0</v>
      </c>
      <c r="AP13" s="41">
        <v>0</v>
      </c>
      <c r="AQ13" s="41">
        <v>0</v>
      </c>
      <c r="AR13" s="41">
        <v>0</v>
      </c>
      <c r="AS13" s="41">
        <v>0</v>
      </c>
      <c r="AT13" s="41">
        <v>0</v>
      </c>
      <c r="AU13" s="41">
        <v>0</v>
      </c>
      <c r="AV13" s="108"/>
    </row>
    <row r="14" spans="2:51" x14ac:dyDescent="0.25">
      <c r="B14" s="63">
        <f t="shared" ref="B14:B77" si="2">IF(ISBLANK(E14),"",B13+1)</f>
        <v>8</v>
      </c>
      <c r="C14" s="64" t="str">
        <f t="shared" si="0"/>
        <v>Examen Parcial</v>
      </c>
      <c r="D14" s="57" t="str">
        <v>Pregunta 7</v>
      </c>
      <c r="E14" s="65" t="str">
        <v>EP07</v>
      </c>
      <c r="F14" s="120">
        <v>5</v>
      </c>
      <c r="G14" s="42">
        <v>0</v>
      </c>
      <c r="H14" s="42">
        <v>0</v>
      </c>
      <c r="I14" s="42">
        <v>0</v>
      </c>
      <c r="J14" s="42">
        <v>0</v>
      </c>
      <c r="K14" s="42">
        <v>0</v>
      </c>
      <c r="L14" s="42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>
        <v>0</v>
      </c>
      <c r="W14" s="41">
        <v>0</v>
      </c>
      <c r="X14" s="41">
        <v>0</v>
      </c>
      <c r="Y14" s="41">
        <v>0</v>
      </c>
      <c r="Z14" s="41">
        <v>0</v>
      </c>
      <c r="AA14" s="41" t="str">
        <v>x</v>
      </c>
      <c r="AB14" s="41">
        <v>0</v>
      </c>
      <c r="AC14" s="41">
        <v>0</v>
      </c>
      <c r="AD14" s="41">
        <v>0</v>
      </c>
      <c r="AE14" s="41">
        <v>0</v>
      </c>
      <c r="AF14" s="41">
        <v>0</v>
      </c>
      <c r="AG14" s="41">
        <v>0</v>
      </c>
      <c r="AH14" s="41">
        <v>0</v>
      </c>
      <c r="AI14" s="41">
        <v>0</v>
      </c>
      <c r="AJ14" s="41">
        <v>0</v>
      </c>
      <c r="AK14" s="41">
        <v>0</v>
      </c>
      <c r="AL14" s="41">
        <v>0</v>
      </c>
      <c r="AM14" s="41">
        <v>0</v>
      </c>
      <c r="AN14" s="41">
        <v>0</v>
      </c>
      <c r="AO14" s="41">
        <v>0</v>
      </c>
      <c r="AP14" s="41">
        <v>0</v>
      </c>
      <c r="AQ14" s="41">
        <v>0</v>
      </c>
      <c r="AR14" s="41">
        <v>0</v>
      </c>
      <c r="AS14" s="41">
        <v>0</v>
      </c>
      <c r="AT14" s="41">
        <v>0</v>
      </c>
      <c r="AU14" s="41">
        <v>0</v>
      </c>
      <c r="AV14" s="108"/>
    </row>
    <row r="15" spans="2:51" x14ac:dyDescent="0.25">
      <c r="B15" s="63">
        <f t="shared" si="2"/>
        <v>9</v>
      </c>
      <c r="C15" s="64" t="str">
        <f t="shared" si="0"/>
        <v>Examen Parcial</v>
      </c>
      <c r="D15" s="57" t="str">
        <v>Pregunta 8</v>
      </c>
      <c r="E15" s="65" t="str">
        <v>EP08</v>
      </c>
      <c r="F15" s="121">
        <v>4</v>
      </c>
      <c r="G15" s="41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>
        <v>0</v>
      </c>
      <c r="W15" s="41">
        <v>0</v>
      </c>
      <c r="X15" s="41">
        <v>0</v>
      </c>
      <c r="Y15" s="41">
        <v>0</v>
      </c>
      <c r="Z15" s="41">
        <v>0</v>
      </c>
      <c r="AA15" s="41" t="str">
        <v>x</v>
      </c>
      <c r="AB15" s="41">
        <v>0</v>
      </c>
      <c r="AC15" s="41">
        <v>0</v>
      </c>
      <c r="AD15" s="41">
        <v>0</v>
      </c>
      <c r="AE15" s="41">
        <v>0</v>
      </c>
      <c r="AF15" s="41">
        <v>0</v>
      </c>
      <c r="AG15" s="41">
        <v>0</v>
      </c>
      <c r="AH15" s="41">
        <v>0</v>
      </c>
      <c r="AI15" s="41">
        <v>0</v>
      </c>
      <c r="AJ15" s="41">
        <v>0</v>
      </c>
      <c r="AK15" s="41">
        <v>0</v>
      </c>
      <c r="AL15" s="41">
        <v>0</v>
      </c>
      <c r="AM15" s="41">
        <v>0</v>
      </c>
      <c r="AN15" s="41">
        <v>0</v>
      </c>
      <c r="AO15" s="41">
        <v>0</v>
      </c>
      <c r="AP15" s="41">
        <v>0</v>
      </c>
      <c r="AQ15" s="41">
        <v>0</v>
      </c>
      <c r="AR15" s="41">
        <v>0</v>
      </c>
      <c r="AS15" s="41">
        <v>0</v>
      </c>
      <c r="AT15" s="41">
        <v>0</v>
      </c>
      <c r="AU15" s="41">
        <v>0</v>
      </c>
      <c r="AV15" s="108"/>
    </row>
    <row r="16" spans="2:51" x14ac:dyDescent="0.25">
      <c r="B16" s="63">
        <f t="shared" si="2"/>
        <v>10</v>
      </c>
      <c r="C16" s="64" t="str">
        <f t="shared" si="0"/>
        <v>Examen Parcial</v>
      </c>
      <c r="D16" s="57" t="str">
        <v>Pregunta 9</v>
      </c>
      <c r="E16" s="65" t="str">
        <v>EP09</v>
      </c>
      <c r="F16" s="121">
        <v>5</v>
      </c>
      <c r="G16" s="41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>
        <v>0</v>
      </c>
      <c r="W16" s="41">
        <v>0</v>
      </c>
      <c r="X16" s="41">
        <v>0</v>
      </c>
      <c r="Y16" s="41">
        <v>0</v>
      </c>
      <c r="Z16" s="41">
        <v>0</v>
      </c>
      <c r="AA16" s="41" t="str">
        <v>x</v>
      </c>
      <c r="AB16" s="41">
        <v>0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>
        <v>0</v>
      </c>
      <c r="AK16" s="41">
        <v>0</v>
      </c>
      <c r="AL16" s="41">
        <v>0</v>
      </c>
      <c r="AM16" s="41">
        <v>0</v>
      </c>
      <c r="AN16" s="41">
        <v>0</v>
      </c>
      <c r="AO16" s="41">
        <v>0</v>
      </c>
      <c r="AP16" s="41">
        <v>0</v>
      </c>
      <c r="AQ16" s="41">
        <v>0</v>
      </c>
      <c r="AR16" s="41">
        <v>0</v>
      </c>
      <c r="AS16" s="41">
        <v>0</v>
      </c>
      <c r="AT16" s="41">
        <v>0</v>
      </c>
      <c r="AU16" s="41">
        <v>0</v>
      </c>
      <c r="AV16" s="108"/>
    </row>
    <row r="17" spans="2:48" x14ac:dyDescent="0.25">
      <c r="B17" s="63">
        <f t="shared" si="2"/>
        <v>11</v>
      </c>
      <c r="C17" s="64" t="str">
        <f t="shared" si="0"/>
        <v xml:space="preserve">Examen Final </v>
      </c>
      <c r="D17" s="57" t="str">
        <v>Pregunta 1</v>
      </c>
      <c r="E17" s="65" t="str">
        <v>EF01</v>
      </c>
      <c r="F17" s="121">
        <v>5</v>
      </c>
      <c r="G17" s="41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>
        <v>0</v>
      </c>
      <c r="AB17" s="41">
        <v>0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>
        <v>0</v>
      </c>
      <c r="AK17" s="41">
        <v>0</v>
      </c>
      <c r="AL17" s="41">
        <v>0</v>
      </c>
      <c r="AM17" s="41">
        <v>0</v>
      </c>
      <c r="AN17" s="41">
        <v>0</v>
      </c>
      <c r="AO17" s="41">
        <v>0</v>
      </c>
      <c r="AP17" s="41">
        <v>0</v>
      </c>
      <c r="AQ17" s="41">
        <v>0</v>
      </c>
      <c r="AR17" s="41">
        <v>0</v>
      </c>
      <c r="AS17" s="41">
        <v>0</v>
      </c>
      <c r="AT17" s="41">
        <v>0</v>
      </c>
      <c r="AU17" s="41">
        <v>0</v>
      </c>
      <c r="AV17" s="108"/>
    </row>
    <row r="18" spans="2:48" x14ac:dyDescent="0.25">
      <c r="B18" s="63">
        <f t="shared" si="2"/>
        <v>12</v>
      </c>
      <c r="C18" s="64" t="str">
        <f t="shared" si="0"/>
        <v xml:space="preserve">Examen Final </v>
      </c>
      <c r="D18" s="57" t="str">
        <v>Pregunta 2</v>
      </c>
      <c r="E18" s="65" t="str">
        <v>EF02</v>
      </c>
      <c r="F18" s="121">
        <v>4</v>
      </c>
      <c r="G18" s="41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>
        <v>0</v>
      </c>
      <c r="AB18" s="41">
        <v>0</v>
      </c>
      <c r="AC18" s="41">
        <v>0</v>
      </c>
      <c r="AD18" s="41">
        <v>0</v>
      </c>
      <c r="AE18" s="41">
        <v>0</v>
      </c>
      <c r="AF18" s="41">
        <v>0</v>
      </c>
      <c r="AG18" s="41">
        <v>0</v>
      </c>
      <c r="AH18" s="41">
        <v>0</v>
      </c>
      <c r="AI18" s="41">
        <v>0</v>
      </c>
      <c r="AJ18" s="41">
        <v>0</v>
      </c>
      <c r="AK18" s="41">
        <v>0</v>
      </c>
      <c r="AL18" s="41">
        <v>0</v>
      </c>
      <c r="AM18" s="41">
        <v>0</v>
      </c>
      <c r="AN18" s="41">
        <v>0</v>
      </c>
      <c r="AO18" s="41">
        <v>0</v>
      </c>
      <c r="AP18" s="41">
        <v>0</v>
      </c>
      <c r="AQ18" s="41">
        <v>0</v>
      </c>
      <c r="AR18" s="41">
        <v>0</v>
      </c>
      <c r="AS18" s="41">
        <v>0</v>
      </c>
      <c r="AT18" s="41">
        <v>0</v>
      </c>
      <c r="AU18" s="41">
        <v>0</v>
      </c>
      <c r="AV18" s="108"/>
    </row>
    <row r="19" spans="2:48" x14ac:dyDescent="0.25">
      <c r="B19" s="63">
        <f t="shared" si="2"/>
        <v>13</v>
      </c>
      <c r="C19" s="64" t="str">
        <f t="shared" si="0"/>
        <v xml:space="preserve">Examen Final </v>
      </c>
      <c r="D19" s="57" t="str">
        <v>Pregunta 5</v>
      </c>
      <c r="E19" s="65" t="str">
        <v>EF05</v>
      </c>
      <c r="F19" s="121">
        <v>5</v>
      </c>
      <c r="G19" s="41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1">
        <v>0</v>
      </c>
      <c r="AH19" s="41">
        <v>0</v>
      </c>
      <c r="AI19" s="41">
        <v>0</v>
      </c>
      <c r="AJ19" s="41">
        <v>0</v>
      </c>
      <c r="AK19" s="41">
        <v>0</v>
      </c>
      <c r="AL19" s="41">
        <v>0</v>
      </c>
      <c r="AM19" s="41">
        <v>0</v>
      </c>
      <c r="AN19" s="41">
        <v>0</v>
      </c>
      <c r="AO19" s="41">
        <v>0</v>
      </c>
      <c r="AP19" s="41">
        <v>0</v>
      </c>
      <c r="AQ19" s="41">
        <v>0</v>
      </c>
      <c r="AR19" s="41">
        <v>0</v>
      </c>
      <c r="AS19" s="41">
        <v>0</v>
      </c>
      <c r="AT19" s="41">
        <v>0</v>
      </c>
      <c r="AU19" s="41">
        <v>0</v>
      </c>
      <c r="AV19" s="108"/>
    </row>
    <row r="20" spans="2:48" x14ac:dyDescent="0.25">
      <c r="B20" s="63">
        <f t="shared" si="2"/>
        <v>14</v>
      </c>
      <c r="C20" s="64" t="str">
        <f t="shared" si="0"/>
        <v>Práctica Calificada 1</v>
      </c>
      <c r="D20" s="57" t="str">
        <v>Práctica completa</v>
      </c>
      <c r="E20" s="65" t="str">
        <v>PC100</v>
      </c>
      <c r="F20" s="121">
        <v>20</v>
      </c>
      <c r="G20" s="41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1">
        <v>0</v>
      </c>
      <c r="AH20" s="41">
        <v>0</v>
      </c>
      <c r="AI20" s="41">
        <v>0</v>
      </c>
      <c r="AJ20" s="41">
        <v>0</v>
      </c>
      <c r="AK20" s="41">
        <v>0</v>
      </c>
      <c r="AL20" s="41">
        <v>0</v>
      </c>
      <c r="AM20" s="41">
        <v>0</v>
      </c>
      <c r="AN20" s="41">
        <v>0</v>
      </c>
      <c r="AO20" s="41">
        <v>0</v>
      </c>
      <c r="AP20" s="41">
        <v>0</v>
      </c>
      <c r="AQ20" s="41">
        <v>0</v>
      </c>
      <c r="AR20" s="41">
        <v>0</v>
      </c>
      <c r="AS20" s="41">
        <v>0</v>
      </c>
      <c r="AT20" s="41">
        <v>0</v>
      </c>
      <c r="AU20" s="41">
        <v>0</v>
      </c>
      <c r="AV20" s="108"/>
    </row>
    <row r="21" spans="2:48" x14ac:dyDescent="0.25">
      <c r="B21" s="63">
        <f t="shared" si="2"/>
        <v>15</v>
      </c>
      <c r="C21" s="64" t="str">
        <f t="shared" si="0"/>
        <v>Práctica Calificada 2</v>
      </c>
      <c r="D21" s="57" t="str">
        <v>Práctica completa</v>
      </c>
      <c r="E21" s="65" t="str">
        <v>PC200</v>
      </c>
      <c r="F21" s="121">
        <v>20</v>
      </c>
      <c r="G21" s="41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1">
        <v>0</v>
      </c>
      <c r="AH21" s="41">
        <v>0</v>
      </c>
      <c r="AI21" s="41">
        <v>0</v>
      </c>
      <c r="AJ21" s="41">
        <v>0</v>
      </c>
      <c r="AK21" s="41">
        <v>0</v>
      </c>
      <c r="AL21" s="41">
        <v>0</v>
      </c>
      <c r="AM21" s="41">
        <v>0</v>
      </c>
      <c r="AN21" s="41">
        <v>0</v>
      </c>
      <c r="AO21" s="41">
        <v>0</v>
      </c>
      <c r="AP21" s="41">
        <v>0</v>
      </c>
      <c r="AQ21" s="41">
        <v>0</v>
      </c>
      <c r="AR21" s="41">
        <v>0</v>
      </c>
      <c r="AS21" s="41">
        <v>0</v>
      </c>
      <c r="AT21" s="41">
        <v>0</v>
      </c>
      <c r="AU21" s="41">
        <v>0</v>
      </c>
      <c r="AV21" s="108"/>
    </row>
    <row r="22" spans="2:48" x14ac:dyDescent="0.25">
      <c r="B22" s="63">
        <f t="shared" si="2"/>
        <v>16</v>
      </c>
      <c r="C22" s="64" t="str">
        <f t="shared" si="0"/>
        <v>Práctica Calificada 3</v>
      </c>
      <c r="D22" s="57" t="str">
        <v>Práctica completa</v>
      </c>
      <c r="E22" s="65" t="str">
        <v>PC300</v>
      </c>
      <c r="F22" s="121">
        <v>20</v>
      </c>
      <c r="G22" s="41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1">
        <v>0</v>
      </c>
      <c r="AH22" s="41">
        <v>0</v>
      </c>
      <c r="AI22" s="41">
        <v>0</v>
      </c>
      <c r="AJ22" s="41">
        <v>0</v>
      </c>
      <c r="AK22" s="41">
        <v>0</v>
      </c>
      <c r="AL22" s="41">
        <v>0</v>
      </c>
      <c r="AM22" s="41">
        <v>0</v>
      </c>
      <c r="AN22" s="41">
        <v>0</v>
      </c>
      <c r="AO22" s="41">
        <v>0</v>
      </c>
      <c r="AP22" s="41">
        <v>0</v>
      </c>
      <c r="AQ22" s="41">
        <v>0</v>
      </c>
      <c r="AR22" s="41">
        <v>0</v>
      </c>
      <c r="AS22" s="41">
        <v>0</v>
      </c>
      <c r="AT22" s="41">
        <v>0</v>
      </c>
      <c r="AU22" s="41">
        <v>0</v>
      </c>
      <c r="AV22" s="108"/>
    </row>
    <row r="23" spans="2:48" x14ac:dyDescent="0.25">
      <c r="B23" s="63">
        <f t="shared" si="2"/>
        <v>17</v>
      </c>
      <c r="C23" s="64" t="str">
        <f t="shared" si="0"/>
        <v>Práctica Calificada 4</v>
      </c>
      <c r="D23" s="57" t="str">
        <v>Práctica completa</v>
      </c>
      <c r="E23" s="65" t="str">
        <v>PC400</v>
      </c>
      <c r="F23" s="121">
        <v>20</v>
      </c>
      <c r="G23" s="41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1">
        <v>0</v>
      </c>
      <c r="AH23" s="41">
        <v>0</v>
      </c>
      <c r="AI23" s="41">
        <v>0</v>
      </c>
      <c r="AJ23" s="41">
        <v>0</v>
      </c>
      <c r="AK23" s="41">
        <v>0</v>
      </c>
      <c r="AL23" s="41">
        <v>0</v>
      </c>
      <c r="AM23" s="41">
        <v>0</v>
      </c>
      <c r="AN23" s="41">
        <v>0</v>
      </c>
      <c r="AO23" s="41">
        <v>0</v>
      </c>
      <c r="AP23" s="41">
        <v>0</v>
      </c>
      <c r="AQ23" s="41">
        <v>0</v>
      </c>
      <c r="AR23" s="41">
        <v>0</v>
      </c>
      <c r="AS23" s="41">
        <v>0</v>
      </c>
      <c r="AT23" s="41">
        <v>0</v>
      </c>
      <c r="AU23" s="41">
        <v>0</v>
      </c>
      <c r="AV23" s="108"/>
    </row>
    <row r="24" spans="2:48" x14ac:dyDescent="0.25">
      <c r="B24" s="63">
        <f t="shared" si="2"/>
        <v>18</v>
      </c>
      <c r="C24" s="64" t="str">
        <f t="shared" si="0"/>
        <v>Laboratorio 1</v>
      </c>
      <c r="D24" s="57" t="str">
        <v>Laboratorio completo</v>
      </c>
      <c r="E24" s="65" t="str">
        <v>LB100</v>
      </c>
      <c r="F24" s="121">
        <v>20</v>
      </c>
      <c r="G24" s="41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>
        <v>0</v>
      </c>
      <c r="X24" s="41">
        <v>0</v>
      </c>
      <c r="Y24" s="41">
        <v>0</v>
      </c>
      <c r="Z24" s="41">
        <v>0</v>
      </c>
      <c r="AA24" s="41">
        <v>0</v>
      </c>
      <c r="AB24" s="41">
        <v>0</v>
      </c>
      <c r="AC24" s="41">
        <v>0</v>
      </c>
      <c r="AD24" s="41">
        <v>0</v>
      </c>
      <c r="AE24" s="41">
        <v>0</v>
      </c>
      <c r="AF24" s="41">
        <v>0</v>
      </c>
      <c r="AG24" s="41">
        <v>0</v>
      </c>
      <c r="AH24" s="41" t="str">
        <v>x</v>
      </c>
      <c r="AI24" s="41">
        <v>0</v>
      </c>
      <c r="AJ24" s="41">
        <v>0</v>
      </c>
      <c r="AK24" s="41">
        <v>0</v>
      </c>
      <c r="AL24" s="41">
        <v>0</v>
      </c>
      <c r="AM24" s="41" t="str">
        <v>x</v>
      </c>
      <c r="AN24" s="41">
        <v>0</v>
      </c>
      <c r="AO24" s="41">
        <v>0</v>
      </c>
      <c r="AP24" s="41">
        <v>0</v>
      </c>
      <c r="AQ24" s="41">
        <v>0</v>
      </c>
      <c r="AR24" s="41">
        <v>0</v>
      </c>
      <c r="AS24" s="41">
        <v>0</v>
      </c>
      <c r="AT24" s="41">
        <v>0</v>
      </c>
      <c r="AU24" s="41">
        <v>0</v>
      </c>
      <c r="AV24" s="108"/>
    </row>
    <row r="25" spans="2:48" x14ac:dyDescent="0.25">
      <c r="B25" s="63">
        <f t="shared" si="2"/>
        <v>19</v>
      </c>
      <c r="C25" s="64" t="str">
        <f t="shared" si="0"/>
        <v>Laboratorio 1</v>
      </c>
      <c r="D25" s="57" t="str">
        <v>Informe de laboratorio</v>
      </c>
      <c r="E25" s="65" t="str">
        <v>LB101</v>
      </c>
      <c r="F25" s="121">
        <v>10</v>
      </c>
      <c r="G25" s="41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>
        <v>0</v>
      </c>
      <c r="X25" s="41"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1">
        <v>0</v>
      </c>
      <c r="AH25" s="41" t="str">
        <v>x</v>
      </c>
      <c r="AI25" s="41">
        <v>0</v>
      </c>
      <c r="AJ25" s="41">
        <v>0</v>
      </c>
      <c r="AK25" s="41">
        <v>0</v>
      </c>
      <c r="AL25" s="41">
        <v>0</v>
      </c>
      <c r="AM25" s="41">
        <v>0</v>
      </c>
      <c r="AN25" s="41">
        <v>0</v>
      </c>
      <c r="AO25" s="41">
        <v>0</v>
      </c>
      <c r="AP25" s="41">
        <v>0</v>
      </c>
      <c r="AQ25" s="41">
        <v>0</v>
      </c>
      <c r="AR25" s="41">
        <v>0</v>
      </c>
      <c r="AS25" s="41">
        <v>0</v>
      </c>
      <c r="AT25" s="41">
        <v>0</v>
      </c>
      <c r="AU25" s="41">
        <v>0</v>
      </c>
      <c r="AV25" s="108"/>
    </row>
    <row r="26" spans="2:48" x14ac:dyDescent="0.25">
      <c r="B26" s="63">
        <f t="shared" si="2"/>
        <v>20</v>
      </c>
      <c r="C26" s="64" t="str">
        <f t="shared" si="0"/>
        <v>Laboratorio 2</v>
      </c>
      <c r="D26" s="57" t="str">
        <v>Laboratorio completo</v>
      </c>
      <c r="E26" s="65" t="str">
        <v>LB200</v>
      </c>
      <c r="F26" s="66">
        <v>20</v>
      </c>
      <c r="G26" s="41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>
        <v>0</v>
      </c>
      <c r="X26" s="41"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1">
        <v>0</v>
      </c>
      <c r="AH26" s="41" t="str">
        <v>x</v>
      </c>
      <c r="AI26" s="41">
        <v>0</v>
      </c>
      <c r="AJ26" s="41">
        <v>0</v>
      </c>
      <c r="AK26" s="41">
        <v>0</v>
      </c>
      <c r="AL26" s="41">
        <v>0</v>
      </c>
      <c r="AM26" s="41">
        <v>0</v>
      </c>
      <c r="AN26" s="41">
        <v>0</v>
      </c>
      <c r="AO26" s="41">
        <v>0</v>
      </c>
      <c r="AP26" s="41">
        <v>0</v>
      </c>
      <c r="AQ26" s="41" t="str">
        <v>x</v>
      </c>
      <c r="AR26" s="41">
        <v>0</v>
      </c>
      <c r="AS26" s="41">
        <v>0</v>
      </c>
      <c r="AT26" s="41">
        <v>0</v>
      </c>
      <c r="AU26" s="41">
        <v>0</v>
      </c>
      <c r="AV26" s="108"/>
    </row>
    <row r="27" spans="2:48" x14ac:dyDescent="0.25">
      <c r="B27" s="63">
        <f t="shared" si="2"/>
        <v>21</v>
      </c>
      <c r="C27" s="64" t="str">
        <f t="shared" si="0"/>
        <v>Laboratorio 2</v>
      </c>
      <c r="D27" s="57" t="str">
        <v>Informe de laboratorio</v>
      </c>
      <c r="E27" s="65" t="str">
        <v>LB201</v>
      </c>
      <c r="F27" s="66">
        <v>10</v>
      </c>
      <c r="G27" s="41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>
        <v>0</v>
      </c>
      <c r="X27" s="41"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1">
        <v>0</v>
      </c>
      <c r="AH27" s="41" t="str">
        <v>x</v>
      </c>
      <c r="AI27" s="41">
        <v>0</v>
      </c>
      <c r="AJ27" s="41">
        <v>0</v>
      </c>
      <c r="AK27" s="41">
        <v>0</v>
      </c>
      <c r="AL27" s="41">
        <v>0</v>
      </c>
      <c r="AM27" s="41">
        <v>0</v>
      </c>
      <c r="AN27" s="41">
        <v>0</v>
      </c>
      <c r="AO27" s="41">
        <v>0</v>
      </c>
      <c r="AP27" s="41">
        <v>0</v>
      </c>
      <c r="AQ27" s="41">
        <v>0</v>
      </c>
      <c r="AR27" s="41">
        <v>0</v>
      </c>
      <c r="AS27" s="41">
        <v>0</v>
      </c>
      <c r="AT27" s="41">
        <v>0</v>
      </c>
      <c r="AU27" s="41">
        <v>0</v>
      </c>
      <c r="AV27" s="108"/>
    </row>
    <row r="28" spans="2:48" x14ac:dyDescent="0.25">
      <c r="B28" s="63">
        <f t="shared" si="2"/>
        <v>22</v>
      </c>
      <c r="C28" s="64" t="str">
        <f t="shared" si="0"/>
        <v>Informe 1</v>
      </c>
      <c r="D28" s="57" t="str">
        <v>Informe completo</v>
      </c>
      <c r="E28" s="65" t="str">
        <v>IN100</v>
      </c>
      <c r="F28" s="66">
        <v>20</v>
      </c>
      <c r="G28" s="41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>
        <v>0</v>
      </c>
      <c r="O28" s="41" t="str">
        <v>x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>
        <v>0</v>
      </c>
      <c r="AB28" s="41">
        <v>0</v>
      </c>
      <c r="AC28" s="41">
        <v>0</v>
      </c>
      <c r="AD28" s="41">
        <v>0</v>
      </c>
      <c r="AE28" s="41">
        <v>0</v>
      </c>
      <c r="AF28" s="41">
        <v>0</v>
      </c>
      <c r="AG28" s="41">
        <v>0</v>
      </c>
      <c r="AH28" s="41">
        <v>0</v>
      </c>
      <c r="AI28" s="41">
        <v>0</v>
      </c>
      <c r="AJ28" s="41">
        <v>0</v>
      </c>
      <c r="AK28" s="41">
        <v>0</v>
      </c>
      <c r="AL28" s="41">
        <v>0</v>
      </c>
      <c r="AM28" s="41">
        <v>0</v>
      </c>
      <c r="AN28" s="41">
        <v>0</v>
      </c>
      <c r="AO28" s="41">
        <v>0</v>
      </c>
      <c r="AP28" s="41">
        <v>0</v>
      </c>
      <c r="AQ28" s="41">
        <v>0</v>
      </c>
      <c r="AR28" s="41">
        <v>0</v>
      </c>
      <c r="AS28" s="41">
        <v>0</v>
      </c>
      <c r="AT28" s="41">
        <v>0</v>
      </c>
      <c r="AU28" s="41">
        <v>0</v>
      </c>
      <c r="AV28" s="108"/>
    </row>
    <row r="29" spans="2:48" x14ac:dyDescent="0.25">
      <c r="B29" s="63">
        <f t="shared" si="2"/>
        <v>23</v>
      </c>
      <c r="C29" s="64" t="str">
        <f t="shared" si="0"/>
        <v>Informe 2</v>
      </c>
      <c r="D29" s="57" t="str">
        <v>Informe completo</v>
      </c>
      <c r="E29" s="65" t="str">
        <v>IN200</v>
      </c>
      <c r="F29" s="66">
        <v>20</v>
      </c>
      <c r="G29" s="41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>
        <v>0</v>
      </c>
      <c r="P29" s="41">
        <v>0</v>
      </c>
      <c r="Q29" s="41" t="str">
        <v>x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>
        <v>0</v>
      </c>
      <c r="AB29" s="41">
        <v>0</v>
      </c>
      <c r="AC29" s="41">
        <v>0</v>
      </c>
      <c r="AD29" s="41">
        <v>0</v>
      </c>
      <c r="AE29" s="41">
        <v>0</v>
      </c>
      <c r="AF29" s="41">
        <v>0</v>
      </c>
      <c r="AG29" s="41">
        <v>0</v>
      </c>
      <c r="AH29" s="41">
        <v>0</v>
      </c>
      <c r="AI29" s="41">
        <v>0</v>
      </c>
      <c r="AJ29" s="41">
        <v>0</v>
      </c>
      <c r="AK29" s="41">
        <v>0</v>
      </c>
      <c r="AL29" s="41">
        <v>0</v>
      </c>
      <c r="AM29" s="41">
        <v>0</v>
      </c>
      <c r="AN29" s="41">
        <v>0</v>
      </c>
      <c r="AO29" s="41">
        <v>0</v>
      </c>
      <c r="AP29" s="41">
        <v>0</v>
      </c>
      <c r="AQ29" s="41">
        <v>0</v>
      </c>
      <c r="AR29" s="41">
        <v>0</v>
      </c>
      <c r="AS29" s="41">
        <v>0</v>
      </c>
      <c r="AT29" s="41">
        <v>0</v>
      </c>
      <c r="AU29" s="41">
        <v>0</v>
      </c>
      <c r="AV29" s="108"/>
    </row>
    <row r="30" spans="2:48" x14ac:dyDescent="0.25">
      <c r="B30" s="63">
        <f t="shared" si="2"/>
        <v>24</v>
      </c>
      <c r="C30" s="64" t="str">
        <f t="shared" si="0"/>
        <v>Presentación Oral</v>
      </c>
      <c r="D30" s="57" t="str">
        <v>Presentación completa</v>
      </c>
      <c r="E30" s="65" t="str">
        <v>PO00</v>
      </c>
      <c r="F30" s="66">
        <v>20</v>
      </c>
      <c r="G30" s="41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>
        <v>0</v>
      </c>
      <c r="Q30" s="41">
        <v>0</v>
      </c>
      <c r="R30" s="41">
        <v>0</v>
      </c>
      <c r="S30" s="41" t="str">
        <v>x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>
        <v>0</v>
      </c>
      <c r="AB30" s="41">
        <v>0</v>
      </c>
      <c r="AC30" s="41">
        <v>0</v>
      </c>
      <c r="AD30" s="41">
        <v>0</v>
      </c>
      <c r="AE30" s="41">
        <v>0</v>
      </c>
      <c r="AF30" s="41">
        <v>0</v>
      </c>
      <c r="AG30" s="41">
        <v>0</v>
      </c>
      <c r="AH30" s="41">
        <v>0</v>
      </c>
      <c r="AI30" s="41">
        <v>0</v>
      </c>
      <c r="AJ30" s="41">
        <v>0</v>
      </c>
      <c r="AK30" s="41">
        <v>0</v>
      </c>
      <c r="AL30" s="41">
        <v>0</v>
      </c>
      <c r="AM30" s="41">
        <v>0</v>
      </c>
      <c r="AN30" s="41">
        <v>0</v>
      </c>
      <c r="AO30" s="41">
        <v>0</v>
      </c>
      <c r="AP30" s="41">
        <v>0</v>
      </c>
      <c r="AQ30" s="41">
        <v>0</v>
      </c>
      <c r="AR30" s="41">
        <v>0</v>
      </c>
      <c r="AS30" s="41">
        <v>0</v>
      </c>
      <c r="AT30" s="41">
        <v>0</v>
      </c>
      <c r="AU30" s="41">
        <v>0</v>
      </c>
      <c r="AV30" s="108"/>
    </row>
    <row r="31" spans="2:48" x14ac:dyDescent="0.25">
      <c r="B31" s="63">
        <f t="shared" si="2"/>
        <v>25</v>
      </c>
      <c r="C31" s="64" t="str">
        <f t="shared" si="0"/>
        <v>Presentación Oral</v>
      </c>
      <c r="D31" s="57" t="str">
        <v>Discurso oral</v>
      </c>
      <c r="E31" s="65" t="str">
        <v>PO01</v>
      </c>
      <c r="F31" s="66">
        <v>10</v>
      </c>
      <c r="G31" s="41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>
        <v>0</v>
      </c>
      <c r="S31" s="41">
        <v>0</v>
      </c>
      <c r="T31" s="41">
        <v>0</v>
      </c>
      <c r="U31" s="41" t="str">
        <v>x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>
        <v>0</v>
      </c>
      <c r="AB31" s="41">
        <v>0</v>
      </c>
      <c r="AC31" s="41">
        <v>0</v>
      </c>
      <c r="AD31" s="41">
        <v>0</v>
      </c>
      <c r="AE31" s="41">
        <v>0</v>
      </c>
      <c r="AF31" s="41">
        <v>0</v>
      </c>
      <c r="AG31" s="41">
        <v>0</v>
      </c>
      <c r="AH31" s="41">
        <v>0</v>
      </c>
      <c r="AI31" s="41">
        <v>0</v>
      </c>
      <c r="AJ31" s="41">
        <v>0</v>
      </c>
      <c r="AK31" s="41">
        <v>0</v>
      </c>
      <c r="AL31" s="41">
        <v>0</v>
      </c>
      <c r="AM31" s="41">
        <v>0</v>
      </c>
      <c r="AN31" s="41">
        <v>0</v>
      </c>
      <c r="AO31" s="41">
        <v>0</v>
      </c>
      <c r="AP31" s="41">
        <v>0</v>
      </c>
      <c r="AQ31" s="41">
        <v>0</v>
      </c>
      <c r="AR31" s="41">
        <v>0</v>
      </c>
      <c r="AS31" s="41">
        <v>0</v>
      </c>
      <c r="AT31" s="41">
        <v>0</v>
      </c>
      <c r="AU31" s="41">
        <v>0</v>
      </c>
      <c r="AV31" s="108"/>
    </row>
    <row r="32" spans="2:48" ht="27" x14ac:dyDescent="0.25">
      <c r="B32" s="63">
        <f t="shared" si="2"/>
        <v>26</v>
      </c>
      <c r="C32" s="64" t="str">
        <f t="shared" si="0"/>
        <v>Discusión en clase</v>
      </c>
      <c r="D32" s="57" t="str">
        <v>Participación del alumno</v>
      </c>
      <c r="E32" s="65" t="str">
        <v>DC00</v>
      </c>
      <c r="F32" s="66">
        <v>20</v>
      </c>
      <c r="G32" s="41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>
        <v>0</v>
      </c>
      <c r="Q32" s="41">
        <v>0</v>
      </c>
      <c r="R32" s="41">
        <v>0</v>
      </c>
      <c r="S32" s="41" t="str">
        <v>x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>
        <v>0</v>
      </c>
      <c r="AB32" s="41">
        <v>0</v>
      </c>
      <c r="AC32" s="41">
        <v>0</v>
      </c>
      <c r="AD32" s="41">
        <v>0</v>
      </c>
      <c r="AE32" s="41">
        <v>0</v>
      </c>
      <c r="AF32" s="41">
        <v>0</v>
      </c>
      <c r="AG32" s="41">
        <v>0</v>
      </c>
      <c r="AH32" s="41">
        <v>0</v>
      </c>
      <c r="AI32" s="41">
        <v>0</v>
      </c>
      <c r="AJ32" s="41">
        <v>0</v>
      </c>
      <c r="AK32" s="41">
        <v>0</v>
      </c>
      <c r="AL32" s="41">
        <v>0</v>
      </c>
      <c r="AM32" s="41">
        <v>0</v>
      </c>
      <c r="AN32" s="41">
        <v>0</v>
      </c>
      <c r="AO32" s="41">
        <v>0</v>
      </c>
      <c r="AP32" s="41">
        <v>0</v>
      </c>
      <c r="AQ32" s="41">
        <v>0</v>
      </c>
      <c r="AR32" s="41">
        <v>0</v>
      </c>
      <c r="AS32" s="41">
        <v>0</v>
      </c>
      <c r="AT32" s="41">
        <v>0</v>
      </c>
      <c r="AU32" s="41">
        <v>0</v>
      </c>
      <c r="AV32" s="108"/>
    </row>
    <row r="33" spans="2:48" ht="27" x14ac:dyDescent="0.25">
      <c r="B33" s="38">
        <f t="shared" si="2"/>
        <v>27</v>
      </c>
      <c r="C33" s="64" t="str">
        <f t="shared" si="0"/>
        <v>Ética Profesional</v>
      </c>
      <c r="D33" s="57" t="str">
        <v>Informe de caso de ética</v>
      </c>
      <c r="E33" s="65" t="str">
        <v>ET01</v>
      </c>
      <c r="F33" s="121">
        <v>10</v>
      </c>
      <c r="G33" s="41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>
        <v>0</v>
      </c>
      <c r="R33" s="41">
        <v>0</v>
      </c>
      <c r="S33" s="41">
        <v>0</v>
      </c>
      <c r="T33" s="41" t="str">
        <v>x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41">
        <v>0</v>
      </c>
      <c r="AH33" s="41">
        <v>0</v>
      </c>
      <c r="AI33" s="41">
        <v>0</v>
      </c>
      <c r="AJ33" s="41">
        <v>0</v>
      </c>
      <c r="AK33" s="41">
        <v>0</v>
      </c>
      <c r="AL33" s="41">
        <v>0</v>
      </c>
      <c r="AM33" s="41">
        <v>0</v>
      </c>
      <c r="AN33" s="41">
        <v>0</v>
      </c>
      <c r="AO33" s="41">
        <v>0</v>
      </c>
      <c r="AP33" s="41">
        <v>0</v>
      </c>
      <c r="AQ33" s="41">
        <v>0</v>
      </c>
      <c r="AR33" s="41">
        <v>0</v>
      </c>
      <c r="AS33" s="41">
        <v>0</v>
      </c>
      <c r="AT33" s="41">
        <v>0</v>
      </c>
      <c r="AU33" s="41">
        <v>0</v>
      </c>
      <c r="AV33" s="108"/>
    </row>
    <row r="34" spans="2:48" x14ac:dyDescent="0.25">
      <c r="B34" s="38">
        <f t="shared" si="2"/>
        <v>28</v>
      </c>
      <c r="C34" s="64" t="str">
        <f t="shared" si="0"/>
        <v xml:space="preserve">Puntualidad </v>
      </c>
      <c r="D34" s="57" t="str">
        <v xml:space="preserve">Puntualidad en clase </v>
      </c>
      <c r="E34" s="65" t="str">
        <v>PU01</v>
      </c>
      <c r="F34" s="121">
        <v>20</v>
      </c>
      <c r="G34" s="41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>
        <v>0</v>
      </c>
      <c r="R34" s="41">
        <v>0</v>
      </c>
      <c r="S34" s="41">
        <v>0</v>
      </c>
      <c r="T34" s="41" t="str">
        <v>x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41">
        <v>0</v>
      </c>
      <c r="AH34" s="41">
        <v>0</v>
      </c>
      <c r="AI34" s="41">
        <v>0</v>
      </c>
      <c r="AJ34" s="41">
        <v>0</v>
      </c>
      <c r="AK34" s="41">
        <v>0</v>
      </c>
      <c r="AL34" s="41">
        <v>0</v>
      </c>
      <c r="AM34" s="41">
        <v>0</v>
      </c>
      <c r="AN34" s="41">
        <v>0</v>
      </c>
      <c r="AO34" s="41">
        <v>0</v>
      </c>
      <c r="AP34" s="41">
        <v>0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108"/>
    </row>
    <row r="35" spans="2:48" ht="27" x14ac:dyDescent="0.25">
      <c r="B35" s="38">
        <f t="shared" si="2"/>
        <v>29</v>
      </c>
      <c r="C35" s="64" t="str">
        <f t="shared" si="0"/>
        <v xml:space="preserve">Trabajo en Equipo </v>
      </c>
      <c r="D35" s="57" t="str">
        <v>Comportamiento observado</v>
      </c>
      <c r="E35" s="65" t="str">
        <v>TE01</v>
      </c>
      <c r="F35" s="121">
        <v>20</v>
      </c>
      <c r="G35" s="41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>
        <v>0</v>
      </c>
      <c r="Q35" s="41">
        <v>0</v>
      </c>
      <c r="R35" s="41">
        <v>0</v>
      </c>
      <c r="S35" s="41" t="str">
        <v>x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>
        <v>0</v>
      </c>
      <c r="AB35" s="41">
        <v>0</v>
      </c>
      <c r="AC35" s="41">
        <v>0</v>
      </c>
      <c r="AD35" s="41">
        <v>0</v>
      </c>
      <c r="AE35" s="41">
        <v>0</v>
      </c>
      <c r="AF35" s="41">
        <v>0</v>
      </c>
      <c r="AG35" s="41">
        <v>0</v>
      </c>
      <c r="AH35" s="41">
        <v>0</v>
      </c>
      <c r="AI35" s="41">
        <v>0</v>
      </c>
      <c r="AJ35" s="41">
        <v>0</v>
      </c>
      <c r="AK35" s="41">
        <v>0</v>
      </c>
      <c r="AL35" s="41">
        <v>0</v>
      </c>
      <c r="AM35" s="41">
        <v>0</v>
      </c>
      <c r="AN35" s="41">
        <v>0</v>
      </c>
      <c r="AO35" s="41">
        <v>0</v>
      </c>
      <c r="AP35" s="41">
        <v>0</v>
      </c>
      <c r="AQ35" s="41">
        <v>0</v>
      </c>
      <c r="AR35" s="41">
        <v>0</v>
      </c>
      <c r="AS35" s="41">
        <v>0</v>
      </c>
      <c r="AT35" s="41">
        <v>0</v>
      </c>
      <c r="AU35" s="41">
        <v>0</v>
      </c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3</v>
      </c>
      <c r="H100" s="59">
        <f t="shared" ref="H100:AU100" si="5">COUNTIF(H7:H99,"x")</f>
        <v>4</v>
      </c>
      <c r="I100" s="59">
        <f t="shared" si="5"/>
        <v>2</v>
      </c>
      <c r="J100" s="59">
        <f t="shared" si="5"/>
        <v>2</v>
      </c>
      <c r="K100" s="59">
        <f t="shared" si="5"/>
        <v>3</v>
      </c>
      <c r="L100" s="59">
        <f t="shared" si="5"/>
        <v>4</v>
      </c>
      <c r="M100" s="59">
        <f t="shared" si="5"/>
        <v>2</v>
      </c>
      <c r="N100" s="59">
        <f t="shared" si="5"/>
        <v>0</v>
      </c>
      <c r="O100" s="59">
        <f t="shared" si="5"/>
        <v>1</v>
      </c>
      <c r="P100" s="59">
        <f t="shared" si="5"/>
        <v>0</v>
      </c>
      <c r="Q100" s="59">
        <f t="shared" si="5"/>
        <v>1</v>
      </c>
      <c r="R100" s="59">
        <f t="shared" si="5"/>
        <v>0</v>
      </c>
      <c r="S100" s="59">
        <f t="shared" si="5"/>
        <v>3</v>
      </c>
      <c r="T100" s="59">
        <f t="shared" si="5"/>
        <v>2</v>
      </c>
      <c r="U100" s="59">
        <f t="shared" si="5"/>
        <v>1</v>
      </c>
      <c r="V100" s="59">
        <f t="shared" si="5"/>
        <v>0</v>
      </c>
      <c r="W100" s="59">
        <f t="shared" si="5"/>
        <v>0</v>
      </c>
      <c r="X100" s="59">
        <f t="shared" si="5"/>
        <v>1</v>
      </c>
      <c r="Y100" s="59">
        <f t="shared" si="5"/>
        <v>2</v>
      </c>
      <c r="Z100" s="59">
        <f t="shared" si="5"/>
        <v>3</v>
      </c>
      <c r="AA100" s="59">
        <f t="shared" si="5"/>
        <v>4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4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1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1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4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t="str" cm="1">
        <f t="array" aca="1" ref="E1" ca="1">IF(F1&lt;=20,INDIRECT(CHAR(F1+70)&amp;4),INDIRECT("A"&amp;CHAR(F1+44)&amp;4))</f>
        <v>Aplica correctamente los conceptos y métodos de las matemáticas y las ciencias para la solución de problemas.</v>
      </c>
      <c r="F1" s="10">
        <v>3</v>
      </c>
    </row>
    <row r="2" spans="2:51" ht="22.5" customHeight="1" x14ac:dyDescent="0.25">
      <c r="B2" s="218" t="s">
        <v>334</v>
      </c>
      <c r="C2" s="218"/>
      <c r="D2" s="218"/>
      <c r="E2" s="218"/>
      <c r="F2" s="218"/>
      <c r="G2" s="69">
        <f>IF(ISBLANK(G3),"",G3)</f>
        <v>1.1000000000000001</v>
      </c>
      <c r="H2" s="69">
        <f t="shared" ref="H2:X2" si="0">IF(ISBLANK(H3),"",H3)</f>
        <v>1.2</v>
      </c>
      <c r="I2" s="69">
        <f t="shared" si="0"/>
        <v>1.3</v>
      </c>
      <c r="J2" s="69">
        <f t="shared" si="0"/>
        <v>1.4</v>
      </c>
      <c r="K2" s="69">
        <f t="shared" si="0"/>
        <v>2.1</v>
      </c>
      <c r="L2" s="69">
        <f t="shared" si="0"/>
        <v>2.2000000000000002</v>
      </c>
      <c r="M2" s="69">
        <f t="shared" si="0"/>
        <v>2.2999999999999998</v>
      </c>
      <c r="N2" s="69">
        <f t="shared" si="0"/>
        <v>2.5</v>
      </c>
      <c r="O2" s="69">
        <f t="shared" si="0"/>
        <v>3.1</v>
      </c>
      <c r="P2" s="69">
        <f t="shared" si="0"/>
        <v>3.3</v>
      </c>
      <c r="Q2" s="69">
        <f t="shared" si="0"/>
        <v>3.4</v>
      </c>
      <c r="R2" s="69" t="str">
        <f t="shared" si="0"/>
        <v>4.a.1</v>
      </c>
      <c r="S2" s="69" t="str">
        <f t="shared" si="0"/>
        <v>4.a.4</v>
      </c>
      <c r="T2" s="69" t="str">
        <f t="shared" si="0"/>
        <v>4.b.1</v>
      </c>
      <c r="U2" s="69" t="str">
        <f t="shared" si="0"/>
        <v>4.b.2</v>
      </c>
      <c r="V2" s="69" t="str">
        <f t="shared" si="0"/>
        <v>4.b.3</v>
      </c>
      <c r="W2" s="69" t="str">
        <f t="shared" si="0"/>
        <v>5.b.3</v>
      </c>
      <c r="X2" s="69">
        <f t="shared" si="0"/>
        <v>6.4</v>
      </c>
      <c r="Y2" s="69">
        <f t="shared" ref="Y2" si="1">IF(ISBLANK(Y3),"",Y3)</f>
        <v>7.3</v>
      </c>
      <c r="Z2" s="69">
        <f t="shared" ref="Z2" si="2">IF(ISBLANK(Z3),"",Z3)</f>
        <v>8.3000000000000007</v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333</v>
      </c>
      <c r="C3" s="216"/>
      <c r="D3" s="217"/>
      <c r="E3" s="217"/>
      <c r="F3" s="217"/>
      <c r="G3" s="60" cm="1">
        <f t="array" ref="G3:Z99">_xlfn._xlws.FILTER('I F'!G3:AU99,'I F'!G100:AU100&gt;0)</f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129">
        <v>2.2000000000000002</v>
      </c>
      <c r="M3" s="129">
        <v>2.2999999999999998</v>
      </c>
      <c r="N3" s="129">
        <v>2.5</v>
      </c>
      <c r="O3" s="129">
        <v>3.1</v>
      </c>
      <c r="P3" s="129">
        <v>3.3</v>
      </c>
      <c r="Q3" s="129">
        <v>3.4</v>
      </c>
      <c r="R3" s="129" t="str">
        <v>4.a.1</v>
      </c>
      <c r="S3" s="129" t="str">
        <v>4.a.4</v>
      </c>
      <c r="T3" s="129" t="str">
        <v>4.b.1</v>
      </c>
      <c r="U3" s="129" t="str">
        <v>4.b.2</v>
      </c>
      <c r="V3" s="129" t="str">
        <v>4.b.3</v>
      </c>
      <c r="W3" s="129" t="str">
        <v>5.b.3</v>
      </c>
      <c r="X3" s="130">
        <v>6.4</v>
      </c>
      <c r="Y3" s="130">
        <v>7.3</v>
      </c>
      <c r="Z3" s="130">
        <v>8.3000000000000007</v>
      </c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 t="str">
        <v xml:space="preserve">Identifica y formula problemas, analiza sus antecedentes y diagnostica su situación y estado. </v>
      </c>
      <c r="H4" s="131" t="str">
        <v>Propone y compara diversas alternativas de solución a un problema, y selecciona la solución más viable técnica, económica y sostenible.</v>
      </c>
      <c r="I4" s="131" t="str">
        <v>Aplica correctamente los conceptos y métodos de las matemáticas y las ciencias para la solución de problemas.</v>
      </c>
      <c r="J4" s="131" t="str">
        <v>Usa los métodos, técnicas y herramientas de la ingeniería para el planteamiento, descripción y solución de problemas.</v>
      </c>
      <c r="K4" s="131" t="str">
        <v>Interpreta requerimientos y necesidades y los traduce en proyectos de diseño en ingeniería.</v>
      </c>
      <c r="L4" s="131" t="str">
        <v>Formula las especificaciones de un proyecto de diseño considerando los aspectos técnicos, así como las restricciones del contexto económico, legal, social y ambiental que sean aplicables.</v>
      </c>
      <c r="M4" s="131" t="str">
        <v>Propone y compara diferentes alternativas de solución según los requerimientos y restricciones, y selecciona justificadamente la alternativa más adecuada.</v>
      </c>
      <c r="N4" s="131" t="str">
        <v>Presenta y describe la solución en forma simbólica y gráfica a través de planos, simulaciones virtuales y diagramas.</v>
      </c>
      <c r="O4" s="131" t="str">
        <v>Expresa con claridad y de manera concisa el mensaje a transmitir.</v>
      </c>
      <c r="P4" s="131" t="str">
        <v>Adecúa su discurso según el tipo de audiencia para lograr un buen entendimiento e interpretación.</v>
      </c>
      <c r="Q4" s="131" t="str">
        <v>Comprende textos técnicos en inglés.</v>
      </c>
      <c r="R4" s="131" t="str">
        <v xml:space="preserve">Se informa sobre los antecedentes de un problema o situación ética y los analiza para emitir un juicio justo en consideración del beneficio común.   </v>
      </c>
      <c r="S4" s="131" t="str">
        <v>Conoce y actúa de acuerdo al código de ética del Colegio de Ingenieros del Perú u otra sociedad profesional.</v>
      </c>
      <c r="T4" s="131" t="str">
        <v>Reconoce el rol de la ingeniería en el progreso de la sociedad y la mejora de la calidad de vida de las personas.</v>
      </c>
      <c r="U4" s="131" t="str">
        <v>Valora el rol de la ingeniería en la innovación y creación de nuevos productos y procesos.</v>
      </c>
      <c r="V4" s="131" t="str">
        <v>Reconoce el rol de la ingeniería en la prevención de riesgos y mitigación de desastres.</v>
      </c>
      <c r="W4" s="131" t="str">
        <v>Determina los recursos necesarios para el desarrollo de un proyecto y formula presupuestos.</v>
      </c>
      <c r="X4" s="131" t="str">
        <v>Formula conclusiones lógicas y coherentes a partir de los resultados obtenidos y con criterio ingenieril.</v>
      </c>
      <c r="Y4" s="131" t="str">
        <v>Profundiza en el conocimiento y en el desarrollo de habilidades ingenieriles.</v>
      </c>
      <c r="Z4" s="131" t="str">
        <v>Promueve el desarrollo sostenible en sus actividades profesionales y aplica normas de preservación y mejora ambiental</v>
      </c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22</v>
      </c>
      <c r="C5" s="221" t="s">
        <v>81</v>
      </c>
      <c r="D5" s="221" t="s">
        <v>134</v>
      </c>
      <c r="E5" s="221" t="s">
        <v>135</v>
      </c>
      <c r="F5" s="219" t="s">
        <v>136</v>
      </c>
      <c r="G5" s="87">
        <v>0</v>
      </c>
      <c r="H5" s="70">
        <v>0</v>
      </c>
      <c r="I5" s="70">
        <v>0</v>
      </c>
      <c r="J5" s="70">
        <v>0</v>
      </c>
      <c r="K5" s="70">
        <v>0</v>
      </c>
      <c r="L5" s="70">
        <v>0</v>
      </c>
      <c r="M5" s="70">
        <v>0</v>
      </c>
      <c r="N5" s="70">
        <v>0</v>
      </c>
      <c r="O5" s="70">
        <v>0</v>
      </c>
      <c r="P5" s="70">
        <v>0</v>
      </c>
      <c r="Q5" s="70">
        <v>0</v>
      </c>
      <c r="R5" s="70">
        <v>0</v>
      </c>
      <c r="S5" s="70">
        <v>0</v>
      </c>
      <c r="T5" s="70">
        <v>0</v>
      </c>
      <c r="U5" s="70">
        <v>0</v>
      </c>
      <c r="V5" s="70">
        <v>0</v>
      </c>
      <c r="W5" s="70">
        <v>0</v>
      </c>
      <c r="X5" s="70">
        <v>0</v>
      </c>
      <c r="Y5" s="70">
        <v>0</v>
      </c>
      <c r="Z5" s="70">
        <v>0</v>
      </c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>
        <v>0</v>
      </c>
      <c r="H6" s="71">
        <v>0</v>
      </c>
      <c r="I6" s="71">
        <v>0</v>
      </c>
      <c r="J6" s="71">
        <v>0</v>
      </c>
      <c r="K6" s="71">
        <v>0</v>
      </c>
      <c r="L6" s="71">
        <v>0</v>
      </c>
      <c r="M6" s="71">
        <v>0</v>
      </c>
      <c r="N6" s="71">
        <v>0</v>
      </c>
      <c r="O6" s="71">
        <v>0</v>
      </c>
      <c r="P6" s="71">
        <v>0</v>
      </c>
      <c r="Q6" s="71">
        <v>0</v>
      </c>
      <c r="R6" s="71">
        <v>0</v>
      </c>
      <c r="S6" s="71">
        <v>0</v>
      </c>
      <c r="T6" s="71">
        <v>0</v>
      </c>
      <c r="U6" s="71">
        <v>0</v>
      </c>
      <c r="V6" s="71">
        <v>0</v>
      </c>
      <c r="W6" s="71">
        <v>0</v>
      </c>
      <c r="X6" s="71">
        <v>0</v>
      </c>
      <c r="Y6" s="71">
        <v>0</v>
      </c>
      <c r="Z6" s="71">
        <v>0</v>
      </c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>Examen Parcial</v>
      </c>
      <c r="D7" s="122" t="str">
        <f>IF(ISBLANK('I F'!D7),"",'I F'!D7)</f>
        <v>Examen completo</v>
      </c>
      <c r="E7" s="123" t="str">
        <f>IF(ISBLANK('I F'!E7),"",'I F'!E7)</f>
        <v>EP00</v>
      </c>
      <c r="F7" s="123">
        <f>IF(ISBLANK('I F'!F7),"",'I F'!F7)</f>
        <v>20</v>
      </c>
      <c r="G7" s="74">
        <v>0</v>
      </c>
      <c r="H7" s="38" t="str">
        <v>x</v>
      </c>
      <c r="I7" s="41">
        <v>0</v>
      </c>
      <c r="J7" s="41">
        <v>0</v>
      </c>
      <c r="K7" s="41">
        <v>0</v>
      </c>
      <c r="L7" s="41">
        <v>0</v>
      </c>
      <c r="M7" s="41">
        <v>0</v>
      </c>
      <c r="N7" s="41">
        <v>0</v>
      </c>
      <c r="O7" s="41">
        <v>0</v>
      </c>
      <c r="P7" s="41">
        <v>0</v>
      </c>
      <c r="Q7" s="41">
        <v>0</v>
      </c>
      <c r="R7" s="41">
        <v>0</v>
      </c>
      <c r="S7" s="41" t="str">
        <v>x</v>
      </c>
      <c r="T7" s="41">
        <v>0</v>
      </c>
      <c r="U7" s="41">
        <v>0</v>
      </c>
      <c r="V7" s="41">
        <v>0</v>
      </c>
      <c r="W7" s="41">
        <v>0</v>
      </c>
      <c r="X7" s="41">
        <v>0</v>
      </c>
      <c r="Y7" s="41">
        <v>0</v>
      </c>
      <c r="Z7" s="41" t="str">
        <v>x</v>
      </c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3</v>
      </c>
      <c r="AW7" s="55"/>
      <c r="AX7" s="7"/>
      <c r="AY7" s="7"/>
    </row>
    <row r="8" spans="2:51" ht="15" customHeight="1" x14ac:dyDescent="0.25">
      <c r="B8" s="123">
        <f>IF(ISBLANK('I F'!B8),"",'I F'!B8)</f>
        <v>2</v>
      </c>
      <c r="C8" s="122" t="str">
        <f>IF(ISBLANK('I F'!C8),"",'I F'!C8)</f>
        <v>Examen Parcial</v>
      </c>
      <c r="D8" s="122" t="str">
        <f>IF(ISBLANK('I F'!D8),"",'I F'!D8)</f>
        <v>Pregunta 1</v>
      </c>
      <c r="E8" s="123" t="str">
        <f>IF(ISBLANK('I F'!E8),"",'I F'!E8)</f>
        <v>EP01</v>
      </c>
      <c r="F8" s="123">
        <f>IF(ISBLANK('I F'!F8),"",'I F'!F8)</f>
        <v>5</v>
      </c>
      <c r="G8" s="74" t="str">
        <v>x</v>
      </c>
      <c r="H8" s="41" t="str">
        <v>x</v>
      </c>
      <c r="I8" s="41">
        <v>0</v>
      </c>
      <c r="J8" s="41" t="str">
        <v>x</v>
      </c>
      <c r="K8" s="41">
        <v>0</v>
      </c>
      <c r="L8" s="41">
        <v>0</v>
      </c>
      <c r="M8" s="41">
        <v>0</v>
      </c>
      <c r="N8" s="41">
        <v>0</v>
      </c>
      <c r="O8" s="41">
        <v>0</v>
      </c>
      <c r="P8" s="41">
        <v>0</v>
      </c>
      <c r="Q8" s="41">
        <v>0</v>
      </c>
      <c r="R8" s="41">
        <v>0</v>
      </c>
      <c r="S8" s="41">
        <v>0</v>
      </c>
      <c r="T8" s="41" t="str">
        <v>x</v>
      </c>
      <c r="U8" s="41">
        <v>0</v>
      </c>
      <c r="V8" s="41">
        <v>0</v>
      </c>
      <c r="W8" s="41">
        <v>0</v>
      </c>
      <c r="X8" s="41">
        <v>0</v>
      </c>
      <c r="Y8" s="41">
        <v>0</v>
      </c>
      <c r="Z8" s="41" t="str">
        <v>x</v>
      </c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5</v>
      </c>
      <c r="AW8" s="30"/>
    </row>
    <row r="9" spans="2:51" ht="15" customHeight="1" x14ac:dyDescent="0.25">
      <c r="B9" s="123">
        <f>IF(ISBLANK('I F'!B9),"",'I F'!B9)</f>
        <v>3</v>
      </c>
      <c r="C9" s="122" t="str">
        <f>IF(ISBLANK('I F'!C9),"",'I F'!C9)</f>
        <v>Examen Parcial</v>
      </c>
      <c r="D9" s="122" t="str">
        <f>IF(ISBLANK('I F'!D9),"",'I F'!D9)</f>
        <v>Pregunta 2</v>
      </c>
      <c r="E9" s="123" t="str">
        <f>IF(ISBLANK('I F'!E9),"",'I F'!E9)</f>
        <v>EP02</v>
      </c>
      <c r="F9" s="123">
        <f>IF(ISBLANK('I F'!F9),"",'I F'!F9)</f>
        <v>4</v>
      </c>
      <c r="G9" s="74">
        <v>0</v>
      </c>
      <c r="H9" s="41">
        <v>0</v>
      </c>
      <c r="I9" s="41" t="str">
        <v>X</v>
      </c>
      <c r="J9" s="41">
        <v>0</v>
      </c>
      <c r="K9" s="41">
        <v>0</v>
      </c>
      <c r="L9" s="41">
        <v>0</v>
      </c>
      <c r="M9" s="41">
        <v>0</v>
      </c>
      <c r="N9" s="41">
        <v>0</v>
      </c>
      <c r="O9" s="41">
        <v>0</v>
      </c>
      <c r="P9" s="41">
        <v>0</v>
      </c>
      <c r="Q9" s="41">
        <v>0</v>
      </c>
      <c r="R9" s="41">
        <v>0</v>
      </c>
      <c r="S9" s="41">
        <v>0</v>
      </c>
      <c r="T9" s="41" t="str">
        <v>x</v>
      </c>
      <c r="U9" s="41">
        <v>0</v>
      </c>
      <c r="V9" s="41">
        <v>0</v>
      </c>
      <c r="W9" s="41">
        <v>0</v>
      </c>
      <c r="X9" s="41">
        <v>0</v>
      </c>
      <c r="Y9" s="41">
        <v>0</v>
      </c>
      <c r="Z9" s="41" t="str">
        <v>x</v>
      </c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3</v>
      </c>
      <c r="AW9" s="30"/>
    </row>
    <row r="10" spans="2:51" x14ac:dyDescent="0.25">
      <c r="B10" s="123">
        <f>IF(ISBLANK('I F'!B10),"",'I F'!B10)</f>
        <v>4</v>
      </c>
      <c r="C10" s="122" t="str">
        <f>IF(ISBLANK('I F'!C10),"",'I F'!C10)</f>
        <v>Examen Parcial</v>
      </c>
      <c r="D10" s="122" t="str">
        <f>IF(ISBLANK('I F'!D10),"",'I F'!D10)</f>
        <v>Pregunta 3</v>
      </c>
      <c r="E10" s="123" t="str">
        <f>IF(ISBLANK('I F'!E10),"",'I F'!E10)</f>
        <v>EP03</v>
      </c>
      <c r="F10" s="123">
        <f>IF(ISBLANK('I F'!F10),"",'I F'!F10)</f>
        <v>5</v>
      </c>
      <c r="G10" s="74" t="str">
        <v>x</v>
      </c>
      <c r="H10" s="41" t="str">
        <v>x</v>
      </c>
      <c r="I10" s="41">
        <v>0</v>
      </c>
      <c r="J10" s="41">
        <v>0</v>
      </c>
      <c r="K10" s="41">
        <v>0</v>
      </c>
      <c r="L10" s="41">
        <v>0</v>
      </c>
      <c r="M10" s="41">
        <v>0</v>
      </c>
      <c r="N10" s="41">
        <v>0</v>
      </c>
      <c r="O10" s="41">
        <v>0</v>
      </c>
      <c r="P10" s="41">
        <v>0</v>
      </c>
      <c r="Q10" s="41">
        <v>0</v>
      </c>
      <c r="R10" s="41">
        <v>0</v>
      </c>
      <c r="S10" s="41">
        <v>0</v>
      </c>
      <c r="T10" s="41">
        <v>0</v>
      </c>
      <c r="U10" s="41" t="str">
        <v>x</v>
      </c>
      <c r="V10" s="41">
        <v>0</v>
      </c>
      <c r="W10" s="41">
        <v>0</v>
      </c>
      <c r="X10" s="41">
        <v>0</v>
      </c>
      <c r="Y10" s="41">
        <v>0</v>
      </c>
      <c r="Z10" s="41" t="str">
        <v>x</v>
      </c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4</v>
      </c>
      <c r="AW10" s="30"/>
    </row>
    <row r="11" spans="2:51" x14ac:dyDescent="0.25">
      <c r="B11" s="123">
        <f>IF(ISBLANK('I F'!B11),"",'I F'!B11)</f>
        <v>5</v>
      </c>
      <c r="C11" s="122" t="str">
        <f>IF(ISBLANK('I F'!C11),"",'I F'!C11)</f>
        <v>Examen Parcial</v>
      </c>
      <c r="D11" s="122" t="str">
        <f>IF(ISBLANK('I F'!D11),"",'I F'!D11)</f>
        <v>Pregunta 4</v>
      </c>
      <c r="E11" s="123" t="str">
        <f>IF(ISBLANK('I F'!E11),"",'I F'!E11)</f>
        <v>EP04</v>
      </c>
      <c r="F11" s="123">
        <f>IF(ISBLANK('I F'!F11),"",'I F'!F11)</f>
        <v>4</v>
      </c>
      <c r="G11" s="74">
        <v>0</v>
      </c>
      <c r="H11" s="41">
        <v>0</v>
      </c>
      <c r="I11" s="41" t="str">
        <v>X</v>
      </c>
      <c r="J11" s="41">
        <v>0</v>
      </c>
      <c r="K11" s="41">
        <v>0</v>
      </c>
      <c r="L11" s="41">
        <v>0</v>
      </c>
      <c r="M11" s="41">
        <v>0</v>
      </c>
      <c r="N11" s="41">
        <v>0</v>
      </c>
      <c r="O11" s="41">
        <v>0</v>
      </c>
      <c r="P11" s="41">
        <v>0</v>
      </c>
      <c r="Q11" s="41">
        <v>0</v>
      </c>
      <c r="R11" s="41">
        <v>0</v>
      </c>
      <c r="S11" s="41">
        <v>0</v>
      </c>
      <c r="T11" s="41">
        <v>0</v>
      </c>
      <c r="U11" s="41" t="str">
        <v>x</v>
      </c>
      <c r="V11" s="41">
        <v>0</v>
      </c>
      <c r="W11" s="41">
        <v>0</v>
      </c>
      <c r="X11" s="41">
        <v>0</v>
      </c>
      <c r="Y11" s="41">
        <v>0</v>
      </c>
      <c r="Z11" s="41">
        <v>0</v>
      </c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2</v>
      </c>
      <c r="AW11" s="30"/>
    </row>
    <row r="12" spans="2:51" x14ac:dyDescent="0.25">
      <c r="B12" s="123">
        <f>IF(ISBLANK('I F'!B12),"",'I F'!B12)</f>
        <v>6</v>
      </c>
      <c r="C12" s="122" t="str">
        <f>IF(ISBLANK('I F'!C12),"",'I F'!C12)</f>
        <v>Examen Parcial</v>
      </c>
      <c r="D12" s="122" t="str">
        <f>IF(ISBLANK('I F'!D12),"",'I F'!D12)</f>
        <v>Pregunta 5</v>
      </c>
      <c r="E12" s="123" t="str">
        <f>IF(ISBLANK('I F'!E12),"",'I F'!E12)</f>
        <v>EP05</v>
      </c>
      <c r="F12" s="123">
        <f>IF(ISBLANK('I F'!F12),"",'I F'!F12)</f>
        <v>5</v>
      </c>
      <c r="G12" s="74">
        <v>0</v>
      </c>
      <c r="H12" s="41" t="str">
        <v>X</v>
      </c>
      <c r="I12" s="41">
        <v>0</v>
      </c>
      <c r="J12" s="41">
        <v>0</v>
      </c>
      <c r="K12" s="41">
        <v>0</v>
      </c>
      <c r="L12" s="41">
        <v>0</v>
      </c>
      <c r="M12" s="41">
        <v>0</v>
      </c>
      <c r="N12" s="41">
        <v>0</v>
      </c>
      <c r="O12" s="41">
        <v>0</v>
      </c>
      <c r="P12" s="41">
        <v>0</v>
      </c>
      <c r="Q12" s="41">
        <v>0</v>
      </c>
      <c r="R12" s="41">
        <v>0</v>
      </c>
      <c r="S12" s="41">
        <v>0</v>
      </c>
      <c r="T12" s="41">
        <v>0</v>
      </c>
      <c r="U12" s="41" t="str">
        <v>x</v>
      </c>
      <c r="V12" s="41">
        <v>0</v>
      </c>
      <c r="W12" s="41">
        <v>0</v>
      </c>
      <c r="X12" s="41">
        <v>0</v>
      </c>
      <c r="Y12" s="41">
        <v>0</v>
      </c>
      <c r="Z12" s="41">
        <v>0</v>
      </c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2</v>
      </c>
      <c r="AW12" s="30"/>
    </row>
    <row r="13" spans="2:51" ht="15" customHeight="1" x14ac:dyDescent="0.25">
      <c r="B13" s="123">
        <f>IF(ISBLANK('I F'!B13),"",'I F'!B13)</f>
        <v>7</v>
      </c>
      <c r="C13" s="122" t="str">
        <f>IF(ISBLANK('I F'!C13),"",'I F'!C13)</f>
        <v>Examen Parcial</v>
      </c>
      <c r="D13" s="122" t="str">
        <f>IF(ISBLANK('I F'!D13),"",'I F'!D13)</f>
        <v>Pregunta 6</v>
      </c>
      <c r="E13" s="123" t="str">
        <f>IF(ISBLANK('I F'!E13),"",'I F'!E13)</f>
        <v>EP06</v>
      </c>
      <c r="F13" s="123">
        <f>IF(ISBLANK('I F'!F13),"",'I F'!F13)</f>
        <v>4</v>
      </c>
      <c r="G13" s="74" t="str">
        <v>x</v>
      </c>
      <c r="H13" s="41">
        <v>0</v>
      </c>
      <c r="I13" s="41">
        <v>0</v>
      </c>
      <c r="J13" s="41">
        <v>0</v>
      </c>
      <c r="K13" s="41">
        <v>0</v>
      </c>
      <c r="L13" s="41">
        <v>0</v>
      </c>
      <c r="M13" s="41">
        <v>0</v>
      </c>
      <c r="N13" s="41">
        <v>0</v>
      </c>
      <c r="O13" s="41">
        <v>0</v>
      </c>
      <c r="P13" s="41">
        <v>0</v>
      </c>
      <c r="Q13" s="41">
        <v>0</v>
      </c>
      <c r="R13" s="41">
        <v>0</v>
      </c>
      <c r="S13" s="41">
        <v>0</v>
      </c>
      <c r="T13" s="41">
        <v>0</v>
      </c>
      <c r="U13" s="41">
        <v>0</v>
      </c>
      <c r="V13" s="41" t="str">
        <v>x</v>
      </c>
      <c r="W13" s="41">
        <v>0</v>
      </c>
      <c r="X13" s="41">
        <v>0</v>
      </c>
      <c r="Y13" s="41">
        <v>0</v>
      </c>
      <c r="Z13" s="41">
        <v>0</v>
      </c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2</v>
      </c>
      <c r="AW13" s="30"/>
    </row>
    <row r="14" spans="2:51" x14ac:dyDescent="0.25">
      <c r="B14" s="123">
        <f>IF(ISBLANK('I F'!B14),"",'I F'!B14)</f>
        <v>8</v>
      </c>
      <c r="C14" s="122" t="str">
        <f>IF(ISBLANK('I F'!C14),"",'I F'!C14)</f>
        <v>Examen Parcial</v>
      </c>
      <c r="D14" s="122" t="str">
        <f>IF(ISBLANK('I F'!D14),"",'I F'!D14)</f>
        <v>Pregunta 7</v>
      </c>
      <c r="E14" s="123" t="str">
        <f>IF(ISBLANK('I F'!E14),"",'I F'!E14)</f>
        <v>EP07</v>
      </c>
      <c r="F14" s="123">
        <f>IF(ISBLANK('I F'!F14),"",'I F'!F14)</f>
        <v>5</v>
      </c>
      <c r="G14" s="74">
        <v>0</v>
      </c>
      <c r="H14" s="41">
        <v>0</v>
      </c>
      <c r="I14" s="41">
        <v>0</v>
      </c>
      <c r="J14" s="41">
        <v>0</v>
      </c>
      <c r="K14" s="41">
        <v>0</v>
      </c>
      <c r="L14" s="41">
        <v>0</v>
      </c>
      <c r="M14" s="41">
        <v>0</v>
      </c>
      <c r="N14" s="41">
        <v>0</v>
      </c>
      <c r="O14" s="41">
        <v>0</v>
      </c>
      <c r="P14" s="41">
        <v>0</v>
      </c>
      <c r="Q14" s="41">
        <v>0</v>
      </c>
      <c r="R14" s="41">
        <v>0</v>
      </c>
      <c r="S14" s="41">
        <v>0</v>
      </c>
      <c r="T14" s="41">
        <v>0</v>
      </c>
      <c r="U14" s="41">
        <v>0</v>
      </c>
      <c r="V14" s="41" t="str">
        <v>x</v>
      </c>
      <c r="W14" s="41">
        <v>0</v>
      </c>
      <c r="X14" s="41">
        <v>0</v>
      </c>
      <c r="Y14" s="41">
        <v>0</v>
      </c>
      <c r="Z14" s="41">
        <v>0</v>
      </c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1</v>
      </c>
      <c r="AW14" s="30"/>
    </row>
    <row r="15" spans="2:51" x14ac:dyDescent="0.25">
      <c r="B15" s="123">
        <f>IF(ISBLANK('I F'!B15),"",'I F'!B15)</f>
        <v>9</v>
      </c>
      <c r="C15" s="122" t="str">
        <f>IF(ISBLANK('I F'!C15),"",'I F'!C15)</f>
        <v>Examen Parcial</v>
      </c>
      <c r="D15" s="122" t="str">
        <f>IF(ISBLANK('I F'!D15),"",'I F'!D15)</f>
        <v>Pregunta 8</v>
      </c>
      <c r="E15" s="123" t="str">
        <f>IF(ISBLANK('I F'!E15),"",'I F'!E15)</f>
        <v>EP08</v>
      </c>
      <c r="F15" s="123">
        <f>IF(ISBLANK('I F'!F15),"",'I F'!F15)</f>
        <v>4</v>
      </c>
      <c r="G15" s="74">
        <v>0</v>
      </c>
      <c r="H15" s="41">
        <v>0</v>
      </c>
      <c r="I15" s="41">
        <v>0</v>
      </c>
      <c r="J15" s="41">
        <v>0</v>
      </c>
      <c r="K15" s="41">
        <v>0</v>
      </c>
      <c r="L15" s="41">
        <v>0</v>
      </c>
      <c r="M15" s="41">
        <v>0</v>
      </c>
      <c r="N15" s="41">
        <v>0</v>
      </c>
      <c r="O15" s="41">
        <v>0</v>
      </c>
      <c r="P15" s="41">
        <v>0</v>
      </c>
      <c r="Q15" s="41">
        <v>0</v>
      </c>
      <c r="R15" s="41">
        <v>0</v>
      </c>
      <c r="S15" s="41">
        <v>0</v>
      </c>
      <c r="T15" s="41">
        <v>0</v>
      </c>
      <c r="U15" s="41">
        <v>0</v>
      </c>
      <c r="V15" s="41" t="str">
        <v>x</v>
      </c>
      <c r="W15" s="41">
        <v>0</v>
      </c>
      <c r="X15" s="41">
        <v>0</v>
      </c>
      <c r="Y15" s="41">
        <v>0</v>
      </c>
      <c r="Z15" s="41">
        <v>0</v>
      </c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1</v>
      </c>
      <c r="AW15" s="30"/>
    </row>
    <row r="16" spans="2:51" x14ac:dyDescent="0.25">
      <c r="B16" s="123">
        <f>IF(ISBLANK('I F'!B16),"",'I F'!B16)</f>
        <v>10</v>
      </c>
      <c r="C16" s="122" t="str">
        <f>IF(ISBLANK('I F'!C16),"",'I F'!C16)</f>
        <v>Examen Parcial</v>
      </c>
      <c r="D16" s="122" t="str">
        <f>IF(ISBLANK('I F'!D16),"",'I F'!D16)</f>
        <v>Pregunta 9</v>
      </c>
      <c r="E16" s="123" t="str">
        <f>IF(ISBLANK('I F'!E16),"",'I F'!E16)</f>
        <v>EP09</v>
      </c>
      <c r="F16" s="123">
        <f>IF(ISBLANK('I F'!F16),"",'I F'!F16)</f>
        <v>5</v>
      </c>
      <c r="G16" s="74">
        <v>0</v>
      </c>
      <c r="H16" s="41">
        <v>0</v>
      </c>
      <c r="I16" s="41">
        <v>0</v>
      </c>
      <c r="J16" s="41">
        <v>0</v>
      </c>
      <c r="K16" s="41">
        <v>0</v>
      </c>
      <c r="L16" s="41">
        <v>0</v>
      </c>
      <c r="M16" s="41">
        <v>0</v>
      </c>
      <c r="N16" s="41">
        <v>0</v>
      </c>
      <c r="O16" s="41">
        <v>0</v>
      </c>
      <c r="P16" s="41">
        <v>0</v>
      </c>
      <c r="Q16" s="41">
        <v>0</v>
      </c>
      <c r="R16" s="41">
        <v>0</v>
      </c>
      <c r="S16" s="41">
        <v>0</v>
      </c>
      <c r="T16" s="41">
        <v>0</v>
      </c>
      <c r="U16" s="41">
        <v>0</v>
      </c>
      <c r="V16" s="41" t="str">
        <v>x</v>
      </c>
      <c r="W16" s="41">
        <v>0</v>
      </c>
      <c r="X16" s="41">
        <v>0</v>
      </c>
      <c r="Y16" s="41">
        <v>0</v>
      </c>
      <c r="Z16" s="41">
        <v>0</v>
      </c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1</v>
      </c>
      <c r="AW16" s="30"/>
    </row>
    <row r="17" spans="2:49" x14ac:dyDescent="0.25">
      <c r="B17" s="123">
        <f>IF(ISBLANK('I F'!B17),"",'I F'!B17)</f>
        <v>11</v>
      </c>
      <c r="C17" s="122" t="str">
        <f>IF(ISBLANK('I F'!C17),"",'I F'!C17)</f>
        <v xml:space="preserve">Examen Final </v>
      </c>
      <c r="D17" s="122" t="str">
        <f>IF(ISBLANK('I F'!D17),"",'I F'!D17)</f>
        <v>Pregunta 1</v>
      </c>
      <c r="E17" s="123" t="str">
        <f>IF(ISBLANK('I F'!E17),"",'I F'!E17)</f>
        <v>EF01</v>
      </c>
      <c r="F17" s="123">
        <f>IF(ISBLANK('I F'!F17),"",'I F'!F17)</f>
        <v>5</v>
      </c>
      <c r="G17" s="74">
        <v>0</v>
      </c>
      <c r="H17" s="41">
        <v>0</v>
      </c>
      <c r="I17" s="41">
        <v>0</v>
      </c>
      <c r="J17" s="41" t="str">
        <v>x</v>
      </c>
      <c r="K17" s="41">
        <v>0</v>
      </c>
      <c r="L17" s="41">
        <v>0</v>
      </c>
      <c r="M17" s="41">
        <v>0</v>
      </c>
      <c r="N17" s="41">
        <v>0</v>
      </c>
      <c r="O17" s="41">
        <v>0</v>
      </c>
      <c r="P17" s="41">
        <v>0</v>
      </c>
      <c r="Q17" s="41">
        <v>0</v>
      </c>
      <c r="R17" s="41">
        <v>0</v>
      </c>
      <c r="S17" s="41">
        <v>0</v>
      </c>
      <c r="T17" s="41">
        <v>0</v>
      </c>
      <c r="U17" s="41">
        <v>0</v>
      </c>
      <c r="V17" s="41">
        <v>0</v>
      </c>
      <c r="W17" s="41">
        <v>0</v>
      </c>
      <c r="X17" s="41">
        <v>0</v>
      </c>
      <c r="Y17" s="41">
        <v>0</v>
      </c>
      <c r="Z17" s="41">
        <v>0</v>
      </c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1</v>
      </c>
      <c r="AW17" s="30"/>
    </row>
    <row r="18" spans="2:49" x14ac:dyDescent="0.25">
      <c r="B18" s="123">
        <f>IF(ISBLANK('I F'!B18),"",'I F'!B18)</f>
        <v>12</v>
      </c>
      <c r="C18" s="122" t="str">
        <f>IF(ISBLANK('I F'!C18),"",'I F'!C18)</f>
        <v xml:space="preserve">Examen Final </v>
      </c>
      <c r="D18" s="122" t="str">
        <f>IF(ISBLANK('I F'!D18),"",'I F'!D18)</f>
        <v>Pregunta 2</v>
      </c>
      <c r="E18" s="123" t="str">
        <f>IF(ISBLANK('I F'!E18),"",'I F'!E18)</f>
        <v>EF02</v>
      </c>
      <c r="F18" s="123">
        <f>IF(ISBLANK('I F'!F18),"",'I F'!F18)</f>
        <v>4</v>
      </c>
      <c r="G18" s="74">
        <v>0</v>
      </c>
      <c r="H18" s="41">
        <v>0</v>
      </c>
      <c r="I18" s="41">
        <v>0</v>
      </c>
      <c r="J18" s="41">
        <v>0</v>
      </c>
      <c r="K18" s="41" t="str">
        <v>x</v>
      </c>
      <c r="L18" s="41">
        <v>0</v>
      </c>
      <c r="M18" s="41">
        <v>0</v>
      </c>
      <c r="N18" s="41">
        <v>0</v>
      </c>
      <c r="O18" s="41">
        <v>0</v>
      </c>
      <c r="P18" s="41">
        <v>0</v>
      </c>
      <c r="Q18" s="41">
        <v>0</v>
      </c>
      <c r="R18" s="41">
        <v>0</v>
      </c>
      <c r="S18" s="41">
        <v>0</v>
      </c>
      <c r="T18" s="41">
        <v>0</v>
      </c>
      <c r="U18" s="41">
        <v>0</v>
      </c>
      <c r="V18" s="41">
        <v>0</v>
      </c>
      <c r="W18" s="41">
        <v>0</v>
      </c>
      <c r="X18" s="41">
        <v>0</v>
      </c>
      <c r="Y18" s="41">
        <v>0</v>
      </c>
      <c r="Z18" s="41">
        <v>0</v>
      </c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1</v>
      </c>
      <c r="AW18" s="30"/>
    </row>
    <row r="19" spans="2:49" x14ac:dyDescent="0.25">
      <c r="B19" s="123">
        <f>IF(ISBLANK('I F'!B19),"",'I F'!B19)</f>
        <v>13</v>
      </c>
      <c r="C19" s="122" t="str">
        <f>IF(ISBLANK('I F'!C19),"",'I F'!C19)</f>
        <v xml:space="preserve">Examen Final </v>
      </c>
      <c r="D19" s="122" t="str">
        <f>IF(ISBLANK('I F'!D19),"",'I F'!D19)</f>
        <v>Pregunta 5</v>
      </c>
      <c r="E19" s="123" t="str">
        <f>IF(ISBLANK('I F'!E19),"",'I F'!E19)</f>
        <v>EF05</v>
      </c>
      <c r="F19" s="123">
        <f>IF(ISBLANK('I F'!F19),"",'I F'!F19)</f>
        <v>5</v>
      </c>
      <c r="G19" s="74">
        <v>0</v>
      </c>
      <c r="H19" s="41">
        <v>0</v>
      </c>
      <c r="I19" s="41">
        <v>0</v>
      </c>
      <c r="J19" s="41">
        <v>0</v>
      </c>
      <c r="K19" s="41" t="str">
        <v>x</v>
      </c>
      <c r="L19" s="41">
        <v>0</v>
      </c>
      <c r="M19" s="41">
        <v>0</v>
      </c>
      <c r="N19" s="41">
        <v>0</v>
      </c>
      <c r="O19" s="41">
        <v>0</v>
      </c>
      <c r="P19" s="41">
        <v>0</v>
      </c>
      <c r="Q19" s="41">
        <v>0</v>
      </c>
      <c r="R19" s="41">
        <v>0</v>
      </c>
      <c r="S19" s="41">
        <v>0</v>
      </c>
      <c r="T19" s="41">
        <v>0</v>
      </c>
      <c r="U19" s="41">
        <v>0</v>
      </c>
      <c r="V19" s="41">
        <v>0</v>
      </c>
      <c r="W19" s="41">
        <v>0</v>
      </c>
      <c r="X19" s="41">
        <v>0</v>
      </c>
      <c r="Y19" s="41">
        <v>0</v>
      </c>
      <c r="Z19" s="41">
        <v>0</v>
      </c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1</v>
      </c>
      <c r="AW19" s="30"/>
    </row>
    <row r="20" spans="2:49" x14ac:dyDescent="0.25">
      <c r="B20" s="123">
        <f>IF(ISBLANK('I F'!B20),"",'I F'!B20)</f>
        <v>14</v>
      </c>
      <c r="C20" s="122" t="str">
        <f>IF(ISBLANK('I F'!C20),"",'I F'!C20)</f>
        <v>Práctica Calificada 1</v>
      </c>
      <c r="D20" s="122" t="str">
        <f>IF(ISBLANK('I F'!D20),"",'I F'!D20)</f>
        <v>Práctica completa</v>
      </c>
      <c r="E20" s="123" t="str">
        <f>IF(ISBLANK('I F'!E20),"",'I F'!E20)</f>
        <v>PC100</v>
      </c>
      <c r="F20" s="123">
        <f>IF(ISBLANK('I F'!F20),"",'I F'!F20)</f>
        <v>20</v>
      </c>
      <c r="G20" s="74">
        <v>0</v>
      </c>
      <c r="H20" s="41">
        <v>0</v>
      </c>
      <c r="I20" s="41">
        <v>0</v>
      </c>
      <c r="J20" s="41">
        <v>0</v>
      </c>
      <c r="K20" s="41" t="str">
        <v>x</v>
      </c>
      <c r="L20" s="41" t="str">
        <v>x</v>
      </c>
      <c r="M20" s="41">
        <v>0</v>
      </c>
      <c r="N20" s="41">
        <v>0</v>
      </c>
      <c r="O20" s="41">
        <v>0</v>
      </c>
      <c r="P20" s="41">
        <v>0</v>
      </c>
      <c r="Q20" s="41">
        <v>0</v>
      </c>
      <c r="R20" s="41">
        <v>0</v>
      </c>
      <c r="S20" s="41">
        <v>0</v>
      </c>
      <c r="T20" s="41">
        <v>0</v>
      </c>
      <c r="U20" s="41">
        <v>0</v>
      </c>
      <c r="V20" s="41">
        <v>0</v>
      </c>
      <c r="W20" s="41">
        <v>0</v>
      </c>
      <c r="X20" s="41">
        <v>0</v>
      </c>
      <c r="Y20" s="41">
        <v>0</v>
      </c>
      <c r="Z20" s="41">
        <v>0</v>
      </c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2</v>
      </c>
      <c r="AW20" s="30"/>
    </row>
    <row r="21" spans="2:49" x14ac:dyDescent="0.25">
      <c r="B21" s="123">
        <f>IF(ISBLANK('I F'!B21),"",'I F'!B21)</f>
        <v>15</v>
      </c>
      <c r="C21" s="122" t="str">
        <f>IF(ISBLANK('I F'!C21),"",'I F'!C21)</f>
        <v>Práctica Calificada 2</v>
      </c>
      <c r="D21" s="122" t="str">
        <f>IF(ISBLANK('I F'!D21),"",'I F'!D21)</f>
        <v>Práctica completa</v>
      </c>
      <c r="E21" s="123" t="str">
        <f>IF(ISBLANK('I F'!E21),"",'I F'!E21)</f>
        <v>PC200</v>
      </c>
      <c r="F21" s="123">
        <f>IF(ISBLANK('I F'!F21),"",'I F'!F21)</f>
        <v>20</v>
      </c>
      <c r="G21" s="74">
        <v>0</v>
      </c>
      <c r="H21" s="41">
        <v>0</v>
      </c>
      <c r="I21" s="41">
        <v>0</v>
      </c>
      <c r="J21" s="41">
        <v>0</v>
      </c>
      <c r="K21" s="41">
        <v>0</v>
      </c>
      <c r="L21" s="41" t="str">
        <v>x</v>
      </c>
      <c r="M21" s="41">
        <v>0</v>
      </c>
      <c r="N21" s="41">
        <v>0</v>
      </c>
      <c r="O21" s="41">
        <v>0</v>
      </c>
      <c r="P21" s="41">
        <v>0</v>
      </c>
      <c r="Q21" s="41">
        <v>0</v>
      </c>
      <c r="R21" s="41">
        <v>0</v>
      </c>
      <c r="S21" s="41">
        <v>0</v>
      </c>
      <c r="T21" s="41">
        <v>0</v>
      </c>
      <c r="U21" s="41">
        <v>0</v>
      </c>
      <c r="V21" s="41">
        <v>0</v>
      </c>
      <c r="W21" s="41">
        <v>0</v>
      </c>
      <c r="X21" s="41">
        <v>0</v>
      </c>
      <c r="Y21" s="41">
        <v>0</v>
      </c>
      <c r="Z21" s="41">
        <v>0</v>
      </c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1</v>
      </c>
      <c r="AW21" s="30"/>
    </row>
    <row r="22" spans="2:49" x14ac:dyDescent="0.25">
      <c r="B22" s="123">
        <f>IF(ISBLANK('I F'!B22),"",'I F'!B22)</f>
        <v>16</v>
      </c>
      <c r="C22" s="122" t="str">
        <f>IF(ISBLANK('I F'!C22),"",'I F'!C22)</f>
        <v>Práctica Calificada 3</v>
      </c>
      <c r="D22" s="122" t="str">
        <f>IF(ISBLANK('I F'!D22),"",'I F'!D22)</f>
        <v>Práctica completa</v>
      </c>
      <c r="E22" s="123" t="str">
        <f>IF(ISBLANK('I F'!E22),"",'I F'!E22)</f>
        <v>PC300</v>
      </c>
      <c r="F22" s="123">
        <f>IF(ISBLANK('I F'!F22),"",'I F'!F22)</f>
        <v>20</v>
      </c>
      <c r="G22" s="74">
        <v>0</v>
      </c>
      <c r="H22" s="41">
        <v>0</v>
      </c>
      <c r="I22" s="41">
        <v>0</v>
      </c>
      <c r="J22" s="41">
        <v>0</v>
      </c>
      <c r="K22" s="41">
        <v>0</v>
      </c>
      <c r="L22" s="41" t="str">
        <v>x</v>
      </c>
      <c r="M22" s="41">
        <v>0</v>
      </c>
      <c r="N22" s="41">
        <v>0</v>
      </c>
      <c r="O22" s="41">
        <v>0</v>
      </c>
      <c r="P22" s="41">
        <v>0</v>
      </c>
      <c r="Q22" s="41">
        <v>0</v>
      </c>
      <c r="R22" s="41">
        <v>0</v>
      </c>
      <c r="S22" s="41">
        <v>0</v>
      </c>
      <c r="T22" s="41">
        <v>0</v>
      </c>
      <c r="U22" s="41">
        <v>0</v>
      </c>
      <c r="V22" s="41">
        <v>0</v>
      </c>
      <c r="W22" s="41">
        <v>0</v>
      </c>
      <c r="X22" s="41">
        <v>0</v>
      </c>
      <c r="Y22" s="41">
        <v>0</v>
      </c>
      <c r="Z22" s="41">
        <v>0</v>
      </c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1</v>
      </c>
      <c r="AW22" s="30"/>
    </row>
    <row r="23" spans="2:49" x14ac:dyDescent="0.25">
      <c r="B23" s="123">
        <f>IF(ISBLANK('I F'!B23),"",'I F'!B23)</f>
        <v>17</v>
      </c>
      <c r="C23" s="122" t="str">
        <f>IF(ISBLANK('I F'!C23),"",'I F'!C23)</f>
        <v>Práctica Calificada 4</v>
      </c>
      <c r="D23" s="122" t="str">
        <f>IF(ISBLANK('I F'!D23),"",'I F'!D23)</f>
        <v>Práctica completa</v>
      </c>
      <c r="E23" s="123" t="str">
        <f>IF(ISBLANK('I F'!E23),"",'I F'!E23)</f>
        <v>PC400</v>
      </c>
      <c r="F23" s="123">
        <f>IF(ISBLANK('I F'!F23),"",'I F'!F23)</f>
        <v>20</v>
      </c>
      <c r="G23" s="74">
        <v>0</v>
      </c>
      <c r="H23" s="41">
        <v>0</v>
      </c>
      <c r="I23" s="41">
        <v>0</v>
      </c>
      <c r="J23" s="41">
        <v>0</v>
      </c>
      <c r="K23" s="41">
        <v>0</v>
      </c>
      <c r="L23" s="41" t="str">
        <v>x</v>
      </c>
      <c r="M23" s="41">
        <v>0</v>
      </c>
      <c r="N23" s="41">
        <v>0</v>
      </c>
      <c r="O23" s="41">
        <v>0</v>
      </c>
      <c r="P23" s="41">
        <v>0</v>
      </c>
      <c r="Q23" s="41">
        <v>0</v>
      </c>
      <c r="R23" s="41">
        <v>0</v>
      </c>
      <c r="S23" s="41">
        <v>0</v>
      </c>
      <c r="T23" s="41">
        <v>0</v>
      </c>
      <c r="U23" s="41">
        <v>0</v>
      </c>
      <c r="V23" s="41">
        <v>0</v>
      </c>
      <c r="W23" s="41">
        <v>0</v>
      </c>
      <c r="X23" s="41">
        <v>0</v>
      </c>
      <c r="Y23" s="41">
        <v>0</v>
      </c>
      <c r="Z23" s="41">
        <v>0</v>
      </c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1</v>
      </c>
      <c r="AW23" s="30"/>
    </row>
    <row r="24" spans="2:49" x14ac:dyDescent="0.25">
      <c r="B24" s="123">
        <f>IF(ISBLANK('I F'!B24),"",'I F'!B24)</f>
        <v>18</v>
      </c>
      <c r="C24" s="122" t="str">
        <f>IF(ISBLANK('I F'!C24),"",'I F'!C24)</f>
        <v>Laboratorio 1</v>
      </c>
      <c r="D24" s="122" t="str">
        <f>IF(ISBLANK('I F'!D24),"",'I F'!D24)</f>
        <v>Laboratorio completo</v>
      </c>
      <c r="E24" s="123" t="str">
        <f>IF(ISBLANK('I F'!E24),"",'I F'!E24)</f>
        <v>LB100</v>
      </c>
      <c r="F24" s="123">
        <f>IF(ISBLANK('I F'!F24),"",'I F'!F24)</f>
        <v>20</v>
      </c>
      <c r="G24" s="74">
        <v>0</v>
      </c>
      <c r="H24" s="41">
        <v>0</v>
      </c>
      <c r="I24" s="41">
        <v>0</v>
      </c>
      <c r="J24" s="41">
        <v>0</v>
      </c>
      <c r="K24" s="41">
        <v>0</v>
      </c>
      <c r="L24" s="41">
        <v>0</v>
      </c>
      <c r="M24" s="41" t="str">
        <v>x</v>
      </c>
      <c r="N24" s="41">
        <v>0</v>
      </c>
      <c r="O24" s="41">
        <v>0</v>
      </c>
      <c r="P24" s="41">
        <v>0</v>
      </c>
      <c r="Q24" s="41">
        <v>0</v>
      </c>
      <c r="R24" s="41">
        <v>0</v>
      </c>
      <c r="S24" s="41">
        <v>0</v>
      </c>
      <c r="T24" s="41">
        <v>0</v>
      </c>
      <c r="U24" s="41">
        <v>0</v>
      </c>
      <c r="V24" s="41">
        <v>0</v>
      </c>
      <c r="W24" s="41" t="str">
        <v>x</v>
      </c>
      <c r="X24" s="41" t="str">
        <v>x</v>
      </c>
      <c r="Y24" s="41">
        <v>0</v>
      </c>
      <c r="Z24" s="41">
        <v>0</v>
      </c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3</v>
      </c>
      <c r="AW24" s="30"/>
    </row>
    <row r="25" spans="2:49" x14ac:dyDescent="0.25">
      <c r="B25" s="123">
        <f>IF(ISBLANK('I F'!B25),"",'I F'!B25)</f>
        <v>19</v>
      </c>
      <c r="C25" s="122" t="str">
        <f>IF(ISBLANK('I F'!C25),"",'I F'!C25)</f>
        <v>Laboratorio 1</v>
      </c>
      <c r="D25" s="122" t="str">
        <f>IF(ISBLANK('I F'!D25),"",'I F'!D25)</f>
        <v>Informe de laboratorio</v>
      </c>
      <c r="E25" s="123" t="str">
        <f>IF(ISBLANK('I F'!E25),"",'I F'!E25)</f>
        <v>LB101</v>
      </c>
      <c r="F25" s="123">
        <f>IF(ISBLANK('I F'!F25),"",'I F'!F25)</f>
        <v>10</v>
      </c>
      <c r="G25" s="74">
        <v>0</v>
      </c>
      <c r="H25" s="41">
        <v>0</v>
      </c>
      <c r="I25" s="41">
        <v>0</v>
      </c>
      <c r="J25" s="41">
        <v>0</v>
      </c>
      <c r="K25" s="41">
        <v>0</v>
      </c>
      <c r="L25" s="41">
        <v>0</v>
      </c>
      <c r="M25" s="41">
        <v>0</v>
      </c>
      <c r="N25" s="41">
        <v>0</v>
      </c>
      <c r="O25" s="41">
        <v>0</v>
      </c>
      <c r="P25" s="41">
        <v>0</v>
      </c>
      <c r="Q25" s="41">
        <v>0</v>
      </c>
      <c r="R25" s="41">
        <v>0</v>
      </c>
      <c r="S25" s="41">
        <v>0</v>
      </c>
      <c r="T25" s="41">
        <v>0</v>
      </c>
      <c r="U25" s="41">
        <v>0</v>
      </c>
      <c r="V25" s="41">
        <v>0</v>
      </c>
      <c r="W25" s="41" t="str">
        <v>x</v>
      </c>
      <c r="X25" s="41">
        <v>0</v>
      </c>
      <c r="Y25" s="41">
        <v>0</v>
      </c>
      <c r="Z25" s="41">
        <v>0</v>
      </c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1</v>
      </c>
      <c r="AW25" s="30"/>
    </row>
    <row r="26" spans="2:49" x14ac:dyDescent="0.25">
      <c r="B26" s="123">
        <f>IF(ISBLANK('I F'!B26),"",'I F'!B26)</f>
        <v>20</v>
      </c>
      <c r="C26" s="122" t="str">
        <f>IF(ISBLANK('I F'!C26),"",'I F'!C26)</f>
        <v>Laboratorio 2</v>
      </c>
      <c r="D26" s="122" t="str">
        <f>IF(ISBLANK('I F'!D26),"",'I F'!D26)</f>
        <v>Laboratorio completo</v>
      </c>
      <c r="E26" s="123" t="str">
        <f>IF(ISBLANK('I F'!E26),"",'I F'!E26)</f>
        <v>LB200</v>
      </c>
      <c r="F26" s="123">
        <f>IF(ISBLANK('I F'!F26),"",'I F'!F26)</f>
        <v>20</v>
      </c>
      <c r="G26" s="74">
        <v>0</v>
      </c>
      <c r="H26" s="41">
        <v>0</v>
      </c>
      <c r="I26" s="41">
        <v>0</v>
      </c>
      <c r="J26" s="41">
        <v>0</v>
      </c>
      <c r="K26" s="41">
        <v>0</v>
      </c>
      <c r="L26" s="41">
        <v>0</v>
      </c>
      <c r="M26" s="41" t="str">
        <v>x</v>
      </c>
      <c r="N26" s="41">
        <v>0</v>
      </c>
      <c r="O26" s="41">
        <v>0</v>
      </c>
      <c r="P26" s="41">
        <v>0</v>
      </c>
      <c r="Q26" s="41">
        <v>0</v>
      </c>
      <c r="R26" s="41">
        <v>0</v>
      </c>
      <c r="S26" s="41">
        <v>0</v>
      </c>
      <c r="T26" s="41">
        <v>0</v>
      </c>
      <c r="U26" s="41">
        <v>0</v>
      </c>
      <c r="V26" s="41">
        <v>0</v>
      </c>
      <c r="W26" s="41" t="str">
        <v>x</v>
      </c>
      <c r="X26" s="41">
        <v>0</v>
      </c>
      <c r="Y26" s="41" t="str">
        <v>x</v>
      </c>
      <c r="Z26" s="41">
        <v>0</v>
      </c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3</v>
      </c>
      <c r="AW26" s="30"/>
    </row>
    <row r="27" spans="2:49" x14ac:dyDescent="0.25">
      <c r="B27" s="123">
        <f>IF(ISBLANK('I F'!B27),"",'I F'!B27)</f>
        <v>21</v>
      </c>
      <c r="C27" s="122" t="str">
        <f>IF(ISBLANK('I F'!C27),"",'I F'!C27)</f>
        <v>Laboratorio 2</v>
      </c>
      <c r="D27" s="122" t="str">
        <f>IF(ISBLANK('I F'!D27),"",'I F'!D27)</f>
        <v>Informe de laboratorio</v>
      </c>
      <c r="E27" s="123" t="str">
        <f>IF(ISBLANK('I F'!E27),"",'I F'!E27)</f>
        <v>LB201</v>
      </c>
      <c r="F27" s="123">
        <f>IF(ISBLANK('I F'!F27),"",'I F'!F27)</f>
        <v>10</v>
      </c>
      <c r="G27" s="74">
        <v>0</v>
      </c>
      <c r="H27" s="41">
        <v>0</v>
      </c>
      <c r="I27" s="41">
        <v>0</v>
      </c>
      <c r="J27" s="41">
        <v>0</v>
      </c>
      <c r="K27" s="41">
        <v>0</v>
      </c>
      <c r="L27" s="41">
        <v>0</v>
      </c>
      <c r="M27" s="41">
        <v>0</v>
      </c>
      <c r="N27" s="41">
        <v>0</v>
      </c>
      <c r="O27" s="41">
        <v>0</v>
      </c>
      <c r="P27" s="41">
        <v>0</v>
      </c>
      <c r="Q27" s="41">
        <v>0</v>
      </c>
      <c r="R27" s="41">
        <v>0</v>
      </c>
      <c r="S27" s="41">
        <v>0</v>
      </c>
      <c r="T27" s="41">
        <v>0</v>
      </c>
      <c r="U27" s="41">
        <v>0</v>
      </c>
      <c r="V27" s="41">
        <v>0</v>
      </c>
      <c r="W27" s="41" t="str">
        <v>x</v>
      </c>
      <c r="X27" s="41">
        <v>0</v>
      </c>
      <c r="Y27" s="41">
        <v>0</v>
      </c>
      <c r="Z27" s="41">
        <v>0</v>
      </c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1</v>
      </c>
      <c r="AW27" s="30"/>
    </row>
    <row r="28" spans="2:49" x14ac:dyDescent="0.25">
      <c r="B28" s="123">
        <f>IF(ISBLANK('I F'!B28),"",'I F'!B28)</f>
        <v>22</v>
      </c>
      <c r="C28" s="122" t="str">
        <f>IF(ISBLANK('I F'!C28),"",'I F'!C28)</f>
        <v>Informe 1</v>
      </c>
      <c r="D28" s="122" t="str">
        <f>IF(ISBLANK('I F'!D28),"",'I F'!D28)</f>
        <v>Informe completo</v>
      </c>
      <c r="E28" s="123" t="str">
        <f>IF(ISBLANK('I F'!E28),"",'I F'!E28)</f>
        <v>IN100</v>
      </c>
      <c r="F28" s="123">
        <f>IF(ISBLANK('I F'!F28),"",'I F'!F28)</f>
        <v>20</v>
      </c>
      <c r="G28" s="74">
        <v>0</v>
      </c>
      <c r="H28" s="41">
        <v>0</v>
      </c>
      <c r="I28" s="41">
        <v>0</v>
      </c>
      <c r="J28" s="41">
        <v>0</v>
      </c>
      <c r="K28" s="41">
        <v>0</v>
      </c>
      <c r="L28" s="41">
        <v>0</v>
      </c>
      <c r="M28" s="41">
        <v>0</v>
      </c>
      <c r="N28" s="41" t="str">
        <v>x</v>
      </c>
      <c r="O28" s="41">
        <v>0</v>
      </c>
      <c r="P28" s="41">
        <v>0</v>
      </c>
      <c r="Q28" s="41">
        <v>0</v>
      </c>
      <c r="R28" s="41">
        <v>0</v>
      </c>
      <c r="S28" s="41">
        <v>0</v>
      </c>
      <c r="T28" s="41">
        <v>0</v>
      </c>
      <c r="U28" s="41">
        <v>0</v>
      </c>
      <c r="V28" s="41">
        <v>0</v>
      </c>
      <c r="W28" s="41">
        <v>0</v>
      </c>
      <c r="X28" s="41">
        <v>0</v>
      </c>
      <c r="Y28" s="41">
        <v>0</v>
      </c>
      <c r="Z28" s="41">
        <v>0</v>
      </c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1</v>
      </c>
      <c r="AW28" s="30"/>
    </row>
    <row r="29" spans="2:49" ht="15" customHeight="1" x14ac:dyDescent="0.25">
      <c r="B29" s="123">
        <f>IF(ISBLANK('I F'!B29),"",'I F'!B29)</f>
        <v>23</v>
      </c>
      <c r="C29" s="122" t="str">
        <f>IF(ISBLANK('I F'!C29),"",'I F'!C29)</f>
        <v>Informe 2</v>
      </c>
      <c r="D29" s="122" t="str">
        <f>IF(ISBLANK('I F'!D29),"",'I F'!D29)</f>
        <v>Informe completo</v>
      </c>
      <c r="E29" s="123" t="str">
        <f>IF(ISBLANK('I F'!E29),"",'I F'!E29)</f>
        <v>IN200</v>
      </c>
      <c r="F29" s="123">
        <f>IF(ISBLANK('I F'!F29),"",'I F'!F29)</f>
        <v>20</v>
      </c>
      <c r="G29" s="74">
        <v>0</v>
      </c>
      <c r="H29" s="41">
        <v>0</v>
      </c>
      <c r="I29" s="41">
        <v>0</v>
      </c>
      <c r="J29" s="41">
        <v>0</v>
      </c>
      <c r="K29" s="41">
        <v>0</v>
      </c>
      <c r="L29" s="41">
        <v>0</v>
      </c>
      <c r="M29" s="41">
        <v>0</v>
      </c>
      <c r="N29" s="41">
        <v>0</v>
      </c>
      <c r="O29" s="41" t="str">
        <v>x</v>
      </c>
      <c r="P29" s="41">
        <v>0</v>
      </c>
      <c r="Q29" s="41">
        <v>0</v>
      </c>
      <c r="R29" s="41">
        <v>0</v>
      </c>
      <c r="S29" s="41">
        <v>0</v>
      </c>
      <c r="T29" s="41">
        <v>0</v>
      </c>
      <c r="U29" s="41">
        <v>0</v>
      </c>
      <c r="V29" s="41">
        <v>0</v>
      </c>
      <c r="W29" s="41">
        <v>0</v>
      </c>
      <c r="X29" s="41">
        <v>0</v>
      </c>
      <c r="Y29" s="41">
        <v>0</v>
      </c>
      <c r="Z29" s="41">
        <v>0</v>
      </c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1</v>
      </c>
      <c r="AW29" s="30"/>
    </row>
    <row r="30" spans="2:49" x14ac:dyDescent="0.25">
      <c r="B30" s="123">
        <f>IF(ISBLANK('I F'!B30),"",'I F'!B30)</f>
        <v>24</v>
      </c>
      <c r="C30" s="122" t="str">
        <f>IF(ISBLANK('I F'!C30),"",'I F'!C30)</f>
        <v>Presentación Oral</v>
      </c>
      <c r="D30" s="122" t="str">
        <f>IF(ISBLANK('I F'!D30),"",'I F'!D30)</f>
        <v>Presentación completa</v>
      </c>
      <c r="E30" s="123" t="str">
        <f>IF(ISBLANK('I F'!E30),"",'I F'!E30)</f>
        <v>PO00</v>
      </c>
      <c r="F30" s="123">
        <f>IF(ISBLANK('I F'!F30),"",'I F'!F30)</f>
        <v>20</v>
      </c>
      <c r="G30" s="74">
        <v>0</v>
      </c>
      <c r="H30" s="41">
        <v>0</v>
      </c>
      <c r="I30" s="41">
        <v>0</v>
      </c>
      <c r="J30" s="41">
        <v>0</v>
      </c>
      <c r="K30" s="41">
        <v>0</v>
      </c>
      <c r="L30" s="41">
        <v>0</v>
      </c>
      <c r="M30" s="41">
        <v>0</v>
      </c>
      <c r="N30" s="41">
        <v>0</v>
      </c>
      <c r="O30" s="41">
        <v>0</v>
      </c>
      <c r="P30" s="41" t="str">
        <v>x</v>
      </c>
      <c r="Q30" s="41">
        <v>0</v>
      </c>
      <c r="R30" s="41">
        <v>0</v>
      </c>
      <c r="S30" s="41">
        <v>0</v>
      </c>
      <c r="T30" s="41">
        <v>0</v>
      </c>
      <c r="U30" s="41">
        <v>0</v>
      </c>
      <c r="V30" s="41">
        <v>0</v>
      </c>
      <c r="W30" s="41">
        <v>0</v>
      </c>
      <c r="X30" s="41">
        <v>0</v>
      </c>
      <c r="Y30" s="41">
        <v>0</v>
      </c>
      <c r="Z30" s="41">
        <v>0</v>
      </c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1</v>
      </c>
      <c r="AW30" s="30"/>
    </row>
    <row r="31" spans="2:49" x14ac:dyDescent="0.25">
      <c r="B31" s="123">
        <f>IF(ISBLANK('I F'!B31),"",'I F'!B31)</f>
        <v>25</v>
      </c>
      <c r="C31" s="122" t="str">
        <f>IF(ISBLANK('I F'!C31),"",'I F'!C31)</f>
        <v>Presentación Oral</v>
      </c>
      <c r="D31" s="122" t="str">
        <f>IF(ISBLANK('I F'!D31),"",'I F'!D31)</f>
        <v>Discurso oral</v>
      </c>
      <c r="E31" s="123" t="str">
        <f>IF(ISBLANK('I F'!E31),"",'I F'!E31)</f>
        <v>PO01</v>
      </c>
      <c r="F31" s="123">
        <f>IF(ISBLANK('I F'!F31),"",'I F'!F31)</f>
        <v>10</v>
      </c>
      <c r="G31" s="74">
        <v>0</v>
      </c>
      <c r="H31" s="41">
        <v>0</v>
      </c>
      <c r="I31" s="41">
        <v>0</v>
      </c>
      <c r="J31" s="41">
        <v>0</v>
      </c>
      <c r="K31" s="41">
        <v>0</v>
      </c>
      <c r="L31" s="41">
        <v>0</v>
      </c>
      <c r="M31" s="41">
        <v>0</v>
      </c>
      <c r="N31" s="41">
        <v>0</v>
      </c>
      <c r="O31" s="41">
        <v>0</v>
      </c>
      <c r="P31" s="41">
        <v>0</v>
      </c>
      <c r="Q31" s="41">
        <v>0</v>
      </c>
      <c r="R31" s="41" t="str">
        <v>x</v>
      </c>
      <c r="S31" s="41">
        <v>0</v>
      </c>
      <c r="T31" s="41">
        <v>0</v>
      </c>
      <c r="U31" s="41">
        <v>0</v>
      </c>
      <c r="V31" s="41">
        <v>0</v>
      </c>
      <c r="W31" s="41">
        <v>0</v>
      </c>
      <c r="X31" s="41">
        <v>0</v>
      </c>
      <c r="Y31" s="41">
        <v>0</v>
      </c>
      <c r="Z31" s="41">
        <v>0</v>
      </c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1</v>
      </c>
      <c r="AW31" s="30"/>
    </row>
    <row r="32" spans="2:49" x14ac:dyDescent="0.25">
      <c r="B32" s="123">
        <f>IF(ISBLANK('I F'!B32),"",'I F'!B32)</f>
        <v>26</v>
      </c>
      <c r="C32" s="122" t="str">
        <f>IF(ISBLANK('I F'!C32),"",'I F'!C32)</f>
        <v>Discusión en clase</v>
      </c>
      <c r="D32" s="122" t="str">
        <f>IF(ISBLANK('I F'!D32),"",'I F'!D32)</f>
        <v>Participación del alumno</v>
      </c>
      <c r="E32" s="123" t="str">
        <f>IF(ISBLANK('I F'!E32),"",'I F'!E32)</f>
        <v>DC00</v>
      </c>
      <c r="F32" s="123">
        <f>IF(ISBLANK('I F'!F32),"",'I F'!F32)</f>
        <v>20</v>
      </c>
      <c r="G32" s="74">
        <v>0</v>
      </c>
      <c r="H32" s="41">
        <v>0</v>
      </c>
      <c r="I32" s="41">
        <v>0</v>
      </c>
      <c r="J32" s="41">
        <v>0</v>
      </c>
      <c r="K32" s="41">
        <v>0</v>
      </c>
      <c r="L32" s="41">
        <v>0</v>
      </c>
      <c r="M32" s="41">
        <v>0</v>
      </c>
      <c r="N32" s="41">
        <v>0</v>
      </c>
      <c r="O32" s="41">
        <v>0</v>
      </c>
      <c r="P32" s="41" t="str">
        <v>x</v>
      </c>
      <c r="Q32" s="41">
        <v>0</v>
      </c>
      <c r="R32" s="41">
        <v>0</v>
      </c>
      <c r="S32" s="41">
        <v>0</v>
      </c>
      <c r="T32" s="41">
        <v>0</v>
      </c>
      <c r="U32" s="41">
        <v>0</v>
      </c>
      <c r="V32" s="41">
        <v>0</v>
      </c>
      <c r="W32" s="41">
        <v>0</v>
      </c>
      <c r="X32" s="41">
        <v>0</v>
      </c>
      <c r="Y32" s="41">
        <v>0</v>
      </c>
      <c r="Z32" s="41">
        <v>0</v>
      </c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1</v>
      </c>
      <c r="AW32" s="30"/>
    </row>
    <row r="33" spans="2:49" x14ac:dyDescent="0.25">
      <c r="B33" s="123">
        <f>IF(ISBLANK('I F'!B33),"",'I F'!B33)</f>
        <v>27</v>
      </c>
      <c r="C33" s="122" t="str">
        <f>IF(ISBLANK('I F'!C33),"",'I F'!C33)</f>
        <v>Ética Profesional</v>
      </c>
      <c r="D33" s="122" t="str">
        <f>IF(ISBLANK('I F'!D33),"",'I F'!D33)</f>
        <v>Informe de caso de ética</v>
      </c>
      <c r="E33" s="123" t="str">
        <f>IF(ISBLANK('I F'!E33),"",'I F'!E33)</f>
        <v>ET01</v>
      </c>
      <c r="F33" s="123">
        <f>IF(ISBLANK('I F'!F33),"",'I F'!F33)</f>
        <v>10</v>
      </c>
      <c r="G33" s="74">
        <v>0</v>
      </c>
      <c r="H33" s="41">
        <v>0</v>
      </c>
      <c r="I33" s="41">
        <v>0</v>
      </c>
      <c r="J33" s="41">
        <v>0</v>
      </c>
      <c r="K33" s="41">
        <v>0</v>
      </c>
      <c r="L33" s="41">
        <v>0</v>
      </c>
      <c r="M33" s="41">
        <v>0</v>
      </c>
      <c r="N33" s="41">
        <v>0</v>
      </c>
      <c r="O33" s="41">
        <v>0</v>
      </c>
      <c r="P33" s="41">
        <v>0</v>
      </c>
      <c r="Q33" s="41" t="str">
        <v>x</v>
      </c>
      <c r="R33" s="41">
        <v>0</v>
      </c>
      <c r="S33" s="41">
        <v>0</v>
      </c>
      <c r="T33" s="41">
        <v>0</v>
      </c>
      <c r="U33" s="41">
        <v>0</v>
      </c>
      <c r="V33" s="41">
        <v>0</v>
      </c>
      <c r="W33" s="41">
        <v>0</v>
      </c>
      <c r="X33" s="41">
        <v>0</v>
      </c>
      <c r="Y33" s="41">
        <v>0</v>
      </c>
      <c r="Z33" s="41">
        <v>0</v>
      </c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1</v>
      </c>
      <c r="AW33" s="30"/>
    </row>
    <row r="34" spans="2:49" x14ac:dyDescent="0.25">
      <c r="B34" s="123">
        <f>IF(ISBLANK('I F'!B34),"",'I F'!B34)</f>
        <v>28</v>
      </c>
      <c r="C34" s="122" t="str">
        <f>IF(ISBLANK('I F'!C34),"",'I F'!C34)</f>
        <v xml:space="preserve">Puntualidad </v>
      </c>
      <c r="D34" s="122" t="str">
        <f>IF(ISBLANK('I F'!D34),"",'I F'!D34)</f>
        <v xml:space="preserve">Puntualidad en clase </v>
      </c>
      <c r="E34" s="123" t="str">
        <f>IF(ISBLANK('I F'!E34),"",'I F'!E34)</f>
        <v>PU01</v>
      </c>
      <c r="F34" s="123">
        <f>IF(ISBLANK('I F'!F34),"",'I F'!F34)</f>
        <v>20</v>
      </c>
      <c r="G34" s="74">
        <v>0</v>
      </c>
      <c r="H34" s="41">
        <v>0</v>
      </c>
      <c r="I34" s="41">
        <v>0</v>
      </c>
      <c r="J34" s="41">
        <v>0</v>
      </c>
      <c r="K34" s="41">
        <v>0</v>
      </c>
      <c r="L34" s="41">
        <v>0</v>
      </c>
      <c r="M34" s="41">
        <v>0</v>
      </c>
      <c r="N34" s="41">
        <v>0</v>
      </c>
      <c r="O34" s="41">
        <v>0</v>
      </c>
      <c r="P34" s="41">
        <v>0</v>
      </c>
      <c r="Q34" s="41" t="str">
        <v>x</v>
      </c>
      <c r="R34" s="41">
        <v>0</v>
      </c>
      <c r="S34" s="41">
        <v>0</v>
      </c>
      <c r="T34" s="41">
        <v>0</v>
      </c>
      <c r="U34" s="41">
        <v>0</v>
      </c>
      <c r="V34" s="41">
        <v>0</v>
      </c>
      <c r="W34" s="41">
        <v>0</v>
      </c>
      <c r="X34" s="41">
        <v>0</v>
      </c>
      <c r="Y34" s="41">
        <v>0</v>
      </c>
      <c r="Z34" s="41">
        <v>0</v>
      </c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1</v>
      </c>
      <c r="AW34" s="30"/>
    </row>
    <row r="35" spans="2:49" x14ac:dyDescent="0.25">
      <c r="B35" s="123">
        <f>IF(ISBLANK('I F'!B35),"",'I F'!B35)</f>
        <v>29</v>
      </c>
      <c r="C35" s="122" t="str">
        <f>IF(ISBLANK('I F'!C35),"",'I F'!C35)</f>
        <v xml:space="preserve">Trabajo en Equipo </v>
      </c>
      <c r="D35" s="122" t="str">
        <f>IF(ISBLANK('I F'!D35),"",'I F'!D35)</f>
        <v>Comportamiento observado</v>
      </c>
      <c r="E35" s="123" t="str">
        <f>IF(ISBLANK('I F'!E35),"",'I F'!E35)</f>
        <v>TE01</v>
      </c>
      <c r="F35" s="123">
        <f>IF(ISBLANK('I F'!F35),"",'I F'!F35)</f>
        <v>20</v>
      </c>
      <c r="G35" s="74">
        <v>0</v>
      </c>
      <c r="H35" s="41">
        <v>0</v>
      </c>
      <c r="I35" s="41">
        <v>0</v>
      </c>
      <c r="J35" s="41">
        <v>0</v>
      </c>
      <c r="K35" s="41">
        <v>0</v>
      </c>
      <c r="L35" s="41">
        <v>0</v>
      </c>
      <c r="M35" s="41">
        <v>0</v>
      </c>
      <c r="N35" s="41">
        <v>0</v>
      </c>
      <c r="O35" s="41">
        <v>0</v>
      </c>
      <c r="P35" s="41" t="str">
        <v>x</v>
      </c>
      <c r="Q35" s="41">
        <v>0</v>
      </c>
      <c r="R35" s="41">
        <v>0</v>
      </c>
      <c r="S35" s="41">
        <v>0</v>
      </c>
      <c r="T35" s="41">
        <v>0</v>
      </c>
      <c r="U35" s="41">
        <v>0</v>
      </c>
      <c r="V35" s="41">
        <v>0</v>
      </c>
      <c r="W35" s="41">
        <v>0</v>
      </c>
      <c r="X35" s="41">
        <v>0</v>
      </c>
      <c r="Y35" s="41">
        <v>0</v>
      </c>
      <c r="Z35" s="41">
        <v>0</v>
      </c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1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>
        <v>0</v>
      </c>
      <c r="H36" s="41">
        <v>0</v>
      </c>
      <c r="I36" s="41">
        <v>0</v>
      </c>
      <c r="J36" s="41">
        <v>0</v>
      </c>
      <c r="K36" s="41">
        <v>0</v>
      </c>
      <c r="L36" s="41">
        <v>0</v>
      </c>
      <c r="M36" s="41">
        <v>0</v>
      </c>
      <c r="N36" s="41">
        <v>0</v>
      </c>
      <c r="O36" s="41">
        <v>0</v>
      </c>
      <c r="P36" s="41">
        <v>0</v>
      </c>
      <c r="Q36" s="41">
        <v>0</v>
      </c>
      <c r="R36" s="41">
        <v>0</v>
      </c>
      <c r="S36" s="41">
        <v>0</v>
      </c>
      <c r="T36" s="41">
        <v>0</v>
      </c>
      <c r="U36" s="41">
        <v>0</v>
      </c>
      <c r="V36" s="41">
        <v>0</v>
      </c>
      <c r="W36" s="41">
        <v>0</v>
      </c>
      <c r="X36" s="41">
        <v>0</v>
      </c>
      <c r="Y36" s="41">
        <v>0</v>
      </c>
      <c r="Z36" s="41">
        <v>0</v>
      </c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>
        <v>0</v>
      </c>
      <c r="H37" s="41">
        <v>0</v>
      </c>
      <c r="I37" s="41">
        <v>0</v>
      </c>
      <c r="J37" s="41">
        <v>0</v>
      </c>
      <c r="K37" s="41">
        <v>0</v>
      </c>
      <c r="L37" s="41">
        <v>0</v>
      </c>
      <c r="M37" s="41">
        <v>0</v>
      </c>
      <c r="N37" s="41">
        <v>0</v>
      </c>
      <c r="O37" s="41">
        <v>0</v>
      </c>
      <c r="P37" s="41">
        <v>0</v>
      </c>
      <c r="Q37" s="41">
        <v>0</v>
      </c>
      <c r="R37" s="41">
        <v>0</v>
      </c>
      <c r="S37" s="41">
        <v>0</v>
      </c>
      <c r="T37" s="41">
        <v>0</v>
      </c>
      <c r="U37" s="41">
        <v>0</v>
      </c>
      <c r="V37" s="41">
        <v>0</v>
      </c>
      <c r="W37" s="41">
        <v>0</v>
      </c>
      <c r="X37" s="41">
        <v>0</v>
      </c>
      <c r="Y37" s="41">
        <v>0</v>
      </c>
      <c r="Z37" s="41">
        <v>0</v>
      </c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>
        <v>0</v>
      </c>
      <c r="H38" s="41">
        <v>0</v>
      </c>
      <c r="I38" s="41">
        <v>0</v>
      </c>
      <c r="J38" s="41">
        <v>0</v>
      </c>
      <c r="K38" s="41">
        <v>0</v>
      </c>
      <c r="L38" s="41">
        <v>0</v>
      </c>
      <c r="M38" s="41">
        <v>0</v>
      </c>
      <c r="N38" s="41">
        <v>0</v>
      </c>
      <c r="O38" s="41">
        <v>0</v>
      </c>
      <c r="P38" s="41">
        <v>0</v>
      </c>
      <c r="Q38" s="41">
        <v>0</v>
      </c>
      <c r="R38" s="41">
        <v>0</v>
      </c>
      <c r="S38" s="41">
        <v>0</v>
      </c>
      <c r="T38" s="41">
        <v>0</v>
      </c>
      <c r="U38" s="41">
        <v>0</v>
      </c>
      <c r="V38" s="41">
        <v>0</v>
      </c>
      <c r="W38" s="41">
        <v>0</v>
      </c>
      <c r="X38" s="41">
        <v>0</v>
      </c>
      <c r="Y38" s="41">
        <v>0</v>
      </c>
      <c r="Z38" s="41">
        <v>0</v>
      </c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>
        <v>0</v>
      </c>
      <c r="H39" s="41">
        <v>0</v>
      </c>
      <c r="I39" s="41">
        <v>0</v>
      </c>
      <c r="J39" s="41">
        <v>0</v>
      </c>
      <c r="K39" s="41">
        <v>0</v>
      </c>
      <c r="L39" s="41">
        <v>0</v>
      </c>
      <c r="M39" s="41">
        <v>0</v>
      </c>
      <c r="N39" s="41">
        <v>0</v>
      </c>
      <c r="O39" s="41">
        <v>0</v>
      </c>
      <c r="P39" s="41">
        <v>0</v>
      </c>
      <c r="Q39" s="41">
        <v>0</v>
      </c>
      <c r="R39" s="41">
        <v>0</v>
      </c>
      <c r="S39" s="41">
        <v>0</v>
      </c>
      <c r="T39" s="41">
        <v>0</v>
      </c>
      <c r="U39" s="41">
        <v>0</v>
      </c>
      <c r="V39" s="41">
        <v>0</v>
      </c>
      <c r="W39" s="41">
        <v>0</v>
      </c>
      <c r="X39" s="41">
        <v>0</v>
      </c>
      <c r="Y39" s="41">
        <v>0</v>
      </c>
      <c r="Z39" s="41">
        <v>0</v>
      </c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>
        <v>0</v>
      </c>
      <c r="H40" s="41">
        <v>0</v>
      </c>
      <c r="I40" s="41">
        <v>0</v>
      </c>
      <c r="J40" s="41">
        <v>0</v>
      </c>
      <c r="K40" s="41">
        <v>0</v>
      </c>
      <c r="L40" s="41">
        <v>0</v>
      </c>
      <c r="M40" s="41">
        <v>0</v>
      </c>
      <c r="N40" s="41">
        <v>0</v>
      </c>
      <c r="O40" s="41">
        <v>0</v>
      </c>
      <c r="P40" s="41">
        <v>0</v>
      </c>
      <c r="Q40" s="41">
        <v>0</v>
      </c>
      <c r="R40" s="41">
        <v>0</v>
      </c>
      <c r="S40" s="41">
        <v>0</v>
      </c>
      <c r="T40" s="41">
        <v>0</v>
      </c>
      <c r="U40" s="41">
        <v>0</v>
      </c>
      <c r="V40" s="41">
        <v>0</v>
      </c>
      <c r="W40" s="41">
        <v>0</v>
      </c>
      <c r="X40" s="41">
        <v>0</v>
      </c>
      <c r="Y40" s="41">
        <v>0</v>
      </c>
      <c r="Z40" s="41">
        <v>0</v>
      </c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>
        <v>0</v>
      </c>
      <c r="H41" s="41">
        <v>0</v>
      </c>
      <c r="I41" s="41">
        <v>0</v>
      </c>
      <c r="J41" s="41">
        <v>0</v>
      </c>
      <c r="K41" s="41">
        <v>0</v>
      </c>
      <c r="L41" s="41">
        <v>0</v>
      </c>
      <c r="M41" s="41">
        <v>0</v>
      </c>
      <c r="N41" s="41">
        <v>0</v>
      </c>
      <c r="O41" s="41">
        <v>0</v>
      </c>
      <c r="P41" s="41">
        <v>0</v>
      </c>
      <c r="Q41" s="41">
        <v>0</v>
      </c>
      <c r="R41" s="41">
        <v>0</v>
      </c>
      <c r="S41" s="41">
        <v>0</v>
      </c>
      <c r="T41" s="41">
        <v>0</v>
      </c>
      <c r="U41" s="41">
        <v>0</v>
      </c>
      <c r="V41" s="41">
        <v>0</v>
      </c>
      <c r="W41" s="41">
        <v>0</v>
      </c>
      <c r="X41" s="41">
        <v>0</v>
      </c>
      <c r="Y41" s="41">
        <v>0</v>
      </c>
      <c r="Z41" s="41">
        <v>0</v>
      </c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>
        <v>0</v>
      </c>
      <c r="H42" s="41">
        <v>0</v>
      </c>
      <c r="I42" s="41">
        <v>0</v>
      </c>
      <c r="J42" s="41">
        <v>0</v>
      </c>
      <c r="K42" s="41">
        <v>0</v>
      </c>
      <c r="L42" s="41">
        <v>0</v>
      </c>
      <c r="M42" s="41">
        <v>0</v>
      </c>
      <c r="N42" s="41">
        <v>0</v>
      </c>
      <c r="O42" s="41">
        <v>0</v>
      </c>
      <c r="P42" s="41">
        <v>0</v>
      </c>
      <c r="Q42" s="41">
        <v>0</v>
      </c>
      <c r="R42" s="41">
        <v>0</v>
      </c>
      <c r="S42" s="41">
        <v>0</v>
      </c>
      <c r="T42" s="41">
        <v>0</v>
      </c>
      <c r="U42" s="41">
        <v>0</v>
      </c>
      <c r="V42" s="41">
        <v>0</v>
      </c>
      <c r="W42" s="41">
        <v>0</v>
      </c>
      <c r="X42" s="41">
        <v>0</v>
      </c>
      <c r="Y42" s="41">
        <v>0</v>
      </c>
      <c r="Z42" s="41">
        <v>0</v>
      </c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>
        <v>0</v>
      </c>
      <c r="H43" s="41">
        <v>0</v>
      </c>
      <c r="I43" s="41">
        <v>0</v>
      </c>
      <c r="J43" s="41">
        <v>0</v>
      </c>
      <c r="K43" s="41">
        <v>0</v>
      </c>
      <c r="L43" s="41">
        <v>0</v>
      </c>
      <c r="M43" s="41">
        <v>0</v>
      </c>
      <c r="N43" s="41">
        <v>0</v>
      </c>
      <c r="O43" s="41">
        <v>0</v>
      </c>
      <c r="P43" s="41">
        <v>0</v>
      </c>
      <c r="Q43" s="41">
        <v>0</v>
      </c>
      <c r="R43" s="41">
        <v>0</v>
      </c>
      <c r="S43" s="41">
        <v>0</v>
      </c>
      <c r="T43" s="41">
        <v>0</v>
      </c>
      <c r="U43" s="41">
        <v>0</v>
      </c>
      <c r="V43" s="41">
        <v>0</v>
      </c>
      <c r="W43" s="41">
        <v>0</v>
      </c>
      <c r="X43" s="41">
        <v>0</v>
      </c>
      <c r="Y43" s="41">
        <v>0</v>
      </c>
      <c r="Z43" s="41">
        <v>0</v>
      </c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>
        <v>0</v>
      </c>
      <c r="H44" s="41">
        <v>0</v>
      </c>
      <c r="I44" s="41">
        <v>0</v>
      </c>
      <c r="J44" s="41">
        <v>0</v>
      </c>
      <c r="K44" s="41">
        <v>0</v>
      </c>
      <c r="L44" s="41">
        <v>0</v>
      </c>
      <c r="M44" s="41">
        <v>0</v>
      </c>
      <c r="N44" s="41">
        <v>0</v>
      </c>
      <c r="O44" s="41">
        <v>0</v>
      </c>
      <c r="P44" s="41">
        <v>0</v>
      </c>
      <c r="Q44" s="41">
        <v>0</v>
      </c>
      <c r="R44" s="41">
        <v>0</v>
      </c>
      <c r="S44" s="41">
        <v>0</v>
      </c>
      <c r="T44" s="41">
        <v>0</v>
      </c>
      <c r="U44" s="41">
        <v>0</v>
      </c>
      <c r="V44" s="41">
        <v>0</v>
      </c>
      <c r="W44" s="41">
        <v>0</v>
      </c>
      <c r="X44" s="41">
        <v>0</v>
      </c>
      <c r="Y44" s="41">
        <v>0</v>
      </c>
      <c r="Z44" s="41">
        <v>0</v>
      </c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>
        <v>0</v>
      </c>
      <c r="H45" s="41">
        <v>0</v>
      </c>
      <c r="I45" s="41">
        <v>0</v>
      </c>
      <c r="J45" s="41">
        <v>0</v>
      </c>
      <c r="K45" s="41">
        <v>0</v>
      </c>
      <c r="L45" s="41">
        <v>0</v>
      </c>
      <c r="M45" s="41">
        <v>0</v>
      </c>
      <c r="N45" s="41">
        <v>0</v>
      </c>
      <c r="O45" s="41">
        <v>0</v>
      </c>
      <c r="P45" s="41">
        <v>0</v>
      </c>
      <c r="Q45" s="41">
        <v>0</v>
      </c>
      <c r="R45" s="41">
        <v>0</v>
      </c>
      <c r="S45" s="41">
        <v>0</v>
      </c>
      <c r="T45" s="41">
        <v>0</v>
      </c>
      <c r="U45" s="41">
        <v>0</v>
      </c>
      <c r="V45" s="41">
        <v>0</v>
      </c>
      <c r="W45" s="41">
        <v>0</v>
      </c>
      <c r="X45" s="41">
        <v>0</v>
      </c>
      <c r="Y45" s="41">
        <v>0</v>
      </c>
      <c r="Z45" s="41">
        <v>0</v>
      </c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>
        <v>0</v>
      </c>
      <c r="H46" s="41">
        <v>0</v>
      </c>
      <c r="I46" s="41">
        <v>0</v>
      </c>
      <c r="J46" s="41">
        <v>0</v>
      </c>
      <c r="K46" s="41">
        <v>0</v>
      </c>
      <c r="L46" s="41">
        <v>0</v>
      </c>
      <c r="M46" s="41">
        <v>0</v>
      </c>
      <c r="N46" s="41">
        <v>0</v>
      </c>
      <c r="O46" s="41">
        <v>0</v>
      </c>
      <c r="P46" s="41">
        <v>0</v>
      </c>
      <c r="Q46" s="41">
        <v>0</v>
      </c>
      <c r="R46" s="41">
        <v>0</v>
      </c>
      <c r="S46" s="41">
        <v>0</v>
      </c>
      <c r="T46" s="41">
        <v>0</v>
      </c>
      <c r="U46" s="41">
        <v>0</v>
      </c>
      <c r="V46" s="41">
        <v>0</v>
      </c>
      <c r="W46" s="41">
        <v>0</v>
      </c>
      <c r="X46" s="41">
        <v>0</v>
      </c>
      <c r="Y46" s="41">
        <v>0</v>
      </c>
      <c r="Z46" s="41">
        <v>0</v>
      </c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>
        <v>0</v>
      </c>
      <c r="H47" s="41">
        <v>0</v>
      </c>
      <c r="I47" s="41">
        <v>0</v>
      </c>
      <c r="J47" s="41">
        <v>0</v>
      </c>
      <c r="K47" s="41">
        <v>0</v>
      </c>
      <c r="L47" s="41">
        <v>0</v>
      </c>
      <c r="M47" s="41">
        <v>0</v>
      </c>
      <c r="N47" s="41">
        <v>0</v>
      </c>
      <c r="O47" s="41">
        <v>0</v>
      </c>
      <c r="P47" s="41">
        <v>0</v>
      </c>
      <c r="Q47" s="41">
        <v>0</v>
      </c>
      <c r="R47" s="41">
        <v>0</v>
      </c>
      <c r="S47" s="41">
        <v>0</v>
      </c>
      <c r="T47" s="41">
        <v>0</v>
      </c>
      <c r="U47" s="41">
        <v>0</v>
      </c>
      <c r="V47" s="41">
        <v>0</v>
      </c>
      <c r="W47" s="41">
        <v>0</v>
      </c>
      <c r="X47" s="41">
        <v>0</v>
      </c>
      <c r="Y47" s="41">
        <v>0</v>
      </c>
      <c r="Z47" s="41">
        <v>0</v>
      </c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>
        <v>0</v>
      </c>
      <c r="H48" s="41">
        <v>0</v>
      </c>
      <c r="I48" s="41">
        <v>0</v>
      </c>
      <c r="J48" s="41">
        <v>0</v>
      </c>
      <c r="K48" s="41">
        <v>0</v>
      </c>
      <c r="L48" s="41">
        <v>0</v>
      </c>
      <c r="M48" s="41">
        <v>0</v>
      </c>
      <c r="N48" s="41">
        <v>0</v>
      </c>
      <c r="O48" s="41">
        <v>0</v>
      </c>
      <c r="P48" s="41">
        <v>0</v>
      </c>
      <c r="Q48" s="41">
        <v>0</v>
      </c>
      <c r="R48" s="41">
        <v>0</v>
      </c>
      <c r="S48" s="41">
        <v>0</v>
      </c>
      <c r="T48" s="41">
        <v>0</v>
      </c>
      <c r="U48" s="41">
        <v>0</v>
      </c>
      <c r="V48" s="41">
        <v>0</v>
      </c>
      <c r="W48" s="41">
        <v>0</v>
      </c>
      <c r="X48" s="41">
        <v>0</v>
      </c>
      <c r="Y48" s="41">
        <v>0</v>
      </c>
      <c r="Z48" s="41">
        <v>0</v>
      </c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>
        <v>0</v>
      </c>
      <c r="H49" s="41">
        <v>0</v>
      </c>
      <c r="I49" s="41">
        <v>0</v>
      </c>
      <c r="J49" s="41">
        <v>0</v>
      </c>
      <c r="K49" s="41">
        <v>0</v>
      </c>
      <c r="L49" s="41">
        <v>0</v>
      </c>
      <c r="M49" s="41">
        <v>0</v>
      </c>
      <c r="N49" s="41">
        <v>0</v>
      </c>
      <c r="O49" s="41">
        <v>0</v>
      </c>
      <c r="P49" s="41">
        <v>0</v>
      </c>
      <c r="Q49" s="41">
        <v>0</v>
      </c>
      <c r="R49" s="41">
        <v>0</v>
      </c>
      <c r="S49" s="41">
        <v>0</v>
      </c>
      <c r="T49" s="41">
        <v>0</v>
      </c>
      <c r="U49" s="41">
        <v>0</v>
      </c>
      <c r="V49" s="41">
        <v>0</v>
      </c>
      <c r="W49" s="41">
        <v>0</v>
      </c>
      <c r="X49" s="41">
        <v>0</v>
      </c>
      <c r="Y49" s="41">
        <v>0</v>
      </c>
      <c r="Z49" s="41">
        <v>0</v>
      </c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>
        <v>0</v>
      </c>
      <c r="H50" s="41">
        <v>0</v>
      </c>
      <c r="I50" s="41">
        <v>0</v>
      </c>
      <c r="J50" s="41">
        <v>0</v>
      </c>
      <c r="K50" s="41">
        <v>0</v>
      </c>
      <c r="L50" s="41">
        <v>0</v>
      </c>
      <c r="M50" s="41">
        <v>0</v>
      </c>
      <c r="N50" s="41">
        <v>0</v>
      </c>
      <c r="O50" s="41">
        <v>0</v>
      </c>
      <c r="P50" s="41">
        <v>0</v>
      </c>
      <c r="Q50" s="41">
        <v>0</v>
      </c>
      <c r="R50" s="41">
        <v>0</v>
      </c>
      <c r="S50" s="41">
        <v>0</v>
      </c>
      <c r="T50" s="41">
        <v>0</v>
      </c>
      <c r="U50" s="41">
        <v>0</v>
      </c>
      <c r="V50" s="41">
        <v>0</v>
      </c>
      <c r="W50" s="41">
        <v>0</v>
      </c>
      <c r="X50" s="41">
        <v>0</v>
      </c>
      <c r="Y50" s="41">
        <v>0</v>
      </c>
      <c r="Z50" s="41">
        <v>0</v>
      </c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>
        <v>0</v>
      </c>
      <c r="H76" s="2">
        <v>0</v>
      </c>
      <c r="I76" s="2">
        <v>0</v>
      </c>
      <c r="J76" s="2">
        <v>0</v>
      </c>
      <c r="K76" s="2">
        <v>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>
        <v>0</v>
      </c>
      <c r="H77" s="2">
        <v>0</v>
      </c>
      <c r="I77" s="2">
        <v>0</v>
      </c>
      <c r="J77" s="2">
        <v>0</v>
      </c>
      <c r="K77" s="2">
        <v>0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>
        <v>0</v>
      </c>
      <c r="H78" s="2">
        <v>0</v>
      </c>
      <c r="I78" s="2">
        <v>0</v>
      </c>
      <c r="J78" s="2">
        <v>0</v>
      </c>
      <c r="K78" s="2">
        <v>0</v>
      </c>
      <c r="L78" s="2">
        <v>0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>
        <v>0</v>
      </c>
      <c r="H79" s="2">
        <v>0</v>
      </c>
      <c r="I79" s="2">
        <v>0</v>
      </c>
      <c r="J79" s="2">
        <v>0</v>
      </c>
      <c r="K79" s="2">
        <v>0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>
        <v>0</v>
      </c>
      <c r="H87" s="2">
        <v>0</v>
      </c>
      <c r="I87" s="2">
        <v>0</v>
      </c>
      <c r="J87" s="2">
        <v>0</v>
      </c>
      <c r="K87" s="2">
        <v>0</v>
      </c>
      <c r="L87" s="2">
        <v>0</v>
      </c>
      <c r="M87" s="2">
        <v>0</v>
      </c>
      <c r="N87" s="2">
        <v>0</v>
      </c>
      <c r="O87" s="2">
        <v>0</v>
      </c>
      <c r="P87" s="2">
        <v>0</v>
      </c>
      <c r="Q87" s="2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46</v>
      </c>
      <c r="B1" s="223"/>
      <c r="C1" s="224" t="s">
        <v>73</v>
      </c>
      <c r="D1" s="225"/>
    </row>
    <row r="2" spans="1:4" x14ac:dyDescent="0.25">
      <c r="A2" s="98" t="s">
        <v>71</v>
      </c>
      <c r="B2" s="99" t="s">
        <v>72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48</v>
      </c>
    </row>
    <row r="4" spans="1:4" x14ac:dyDescent="0.25">
      <c r="A4" s="47">
        <v>11</v>
      </c>
      <c r="B4" s="51">
        <v>13.9</v>
      </c>
      <c r="C4" s="5">
        <v>4</v>
      </c>
      <c r="D4" s="17" t="s">
        <v>47</v>
      </c>
    </row>
    <row r="5" spans="1:4" x14ac:dyDescent="0.25">
      <c r="A5" s="47">
        <v>10</v>
      </c>
      <c r="B5" s="51">
        <v>10.9</v>
      </c>
      <c r="C5" s="5">
        <v>3</v>
      </c>
      <c r="D5" s="17" t="s">
        <v>237</v>
      </c>
    </row>
    <row r="6" spans="1:4" x14ac:dyDescent="0.25">
      <c r="A6" s="47">
        <v>7</v>
      </c>
      <c r="B6" s="51">
        <v>9.9</v>
      </c>
      <c r="C6" s="5">
        <v>2</v>
      </c>
      <c r="D6" s="17" t="s">
        <v>238</v>
      </c>
    </row>
    <row r="7" spans="1:4" x14ac:dyDescent="0.25">
      <c r="A7" s="47">
        <v>0</v>
      </c>
      <c r="B7" s="51">
        <v>6.9</v>
      </c>
      <c r="C7" s="5">
        <v>1</v>
      </c>
      <c r="D7" s="17" t="s">
        <v>239</v>
      </c>
    </row>
    <row r="8" spans="1:4" x14ac:dyDescent="0.25">
      <c r="A8" s="228" t="s">
        <v>219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48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47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237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238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239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B1" activePane="topRight" state="frozen"/>
      <selection pane="topRight" activeCell="EO17" sqref="EO17:FI18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334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335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22</v>
      </c>
      <c r="C5" s="233" t="s">
        <v>31</v>
      </c>
      <c r="D5" s="8" t="s">
        <v>43</v>
      </c>
      <c r="E5" s="1" t="str">
        <f>IFERROR('20'!E5,"")</f>
        <v>EP01</v>
      </c>
      <c r="F5" s="1" t="str">
        <f>IFERROR('20'!F5,"")</f>
        <v>EP03</v>
      </c>
      <c r="G5" s="1" t="str">
        <f>IFERROR('20'!G5,"")</f>
        <v>EP06</v>
      </c>
      <c r="H5" s="1" t="str">
        <f>IFERROR('20'!H5,"")</f>
        <v/>
      </c>
      <c r="I5" s="1" t="str">
        <f>IFERROR('20'!I5,"")</f>
        <v>EP00</v>
      </c>
      <c r="J5" s="1" t="str">
        <f>IFERROR('20'!J5,"")</f>
        <v>EP01</v>
      </c>
      <c r="K5" s="1" t="str">
        <f>IFERROR('20'!K5,"")</f>
        <v>EP03</v>
      </c>
      <c r="L5" s="1" t="str">
        <f>IFERROR('20'!L5,"")</f>
        <v>EP05</v>
      </c>
      <c r="M5" s="1" t="str">
        <f>IFERROR('20'!M5,"")</f>
        <v>EP02</v>
      </c>
      <c r="N5" s="1" t="str">
        <f>IFERROR('20'!N5,"")</f>
        <v>EP04</v>
      </c>
      <c r="O5" s="1" t="str">
        <f>IFERROR('20'!O5,"")</f>
        <v/>
      </c>
      <c r="P5" s="1" t="str">
        <f>IFERROR('20'!P5,"")</f>
        <v/>
      </c>
      <c r="Q5" s="1" t="str">
        <f>IFERROR('20'!Q5,"")</f>
        <v>EP01</v>
      </c>
      <c r="R5" s="1" t="str">
        <f>IFERROR('20'!R5,"")</f>
        <v>EF01</v>
      </c>
      <c r="S5" s="1" t="str">
        <f>IFERROR('20'!S5,"")</f>
        <v/>
      </c>
      <c r="T5" s="1" t="str">
        <f>IFERROR('20'!T5,"")</f>
        <v/>
      </c>
      <c r="U5" s="1" t="str">
        <f>IFERROR('20'!U5,"")</f>
        <v>EF02</v>
      </c>
      <c r="V5" s="1" t="str">
        <f>IFERROR('20'!V5,"")</f>
        <v>EF05</v>
      </c>
      <c r="W5" s="1" t="str">
        <f>IFERROR('20'!W5,"")</f>
        <v>PC100</v>
      </c>
      <c r="X5" s="1" t="str">
        <f>IFERROR('20'!X5,"")</f>
        <v/>
      </c>
      <c r="Y5" s="1" t="str">
        <f>IFERROR('20'!Y5,"")</f>
        <v>PC100</v>
      </c>
      <c r="Z5" s="1" t="str">
        <f>IFERROR('20'!Z5,"")</f>
        <v>PC200</v>
      </c>
      <c r="AA5" s="1" t="str">
        <f>IFERROR('20'!AA5,"")</f>
        <v>PC300</v>
      </c>
      <c r="AB5" s="1" t="str">
        <f>IFERROR('20'!AB5,"")</f>
        <v>PC400</v>
      </c>
      <c r="AC5" s="1" t="str">
        <f>IFERROR('20'!AC5,"")</f>
        <v>LB100</v>
      </c>
      <c r="AD5" s="1" t="str">
        <f>IFERROR('20'!AD5,"")</f>
        <v>LB200</v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>IN100</v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>IN200</v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>PO00</v>
      </c>
      <c r="BB5" s="1" t="str">
        <f>IFERROR('20'!BB5,"")</f>
        <v>DC00</v>
      </c>
      <c r="BC5" s="1" t="str">
        <f>IFERROR('20'!BC5,"")</f>
        <v>TE01</v>
      </c>
      <c r="BD5" s="1" t="str">
        <f>IFERROR('20'!BD5,"")</f>
        <v/>
      </c>
      <c r="BE5" s="1" t="str">
        <f>IFERROR('20'!BE5,"")</f>
        <v>ET01</v>
      </c>
      <c r="BF5" s="1" t="str">
        <f>IFERROR('20'!BF5,"")</f>
        <v>PU01</v>
      </c>
      <c r="BG5" s="1" t="str">
        <f>IFERROR('20'!BG5,"")</f>
        <v/>
      </c>
      <c r="BH5" s="1" t="str">
        <f>IFERROR('20'!BH5,"")</f>
        <v/>
      </c>
      <c r="BI5" s="1" t="str">
        <f>IFERROR('20'!BI5,"")</f>
        <v>PO01</v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>EP00</v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>EP01</v>
      </c>
      <c r="BZ5" s="1" t="str">
        <f>IFERROR('20'!BZ5,"")</f>
        <v>EP02</v>
      </c>
      <c r="CA5" s="1" t="str">
        <f>IFERROR('20'!CA5,"")</f>
        <v/>
      </c>
      <c r="CB5" s="1" t="str">
        <f>IFERROR('20'!CB5,"")</f>
        <v/>
      </c>
      <c r="CC5" s="1" t="str">
        <f>IFERROR('20'!CC5,"")</f>
        <v>EP03</v>
      </c>
      <c r="CD5" s="1" t="str">
        <f>IFERROR('20'!CD5,"")</f>
        <v>EP04</v>
      </c>
      <c r="CE5" s="1" t="str">
        <f>IFERROR('20'!CE5,"")</f>
        <v>EP05</v>
      </c>
      <c r="CF5" s="1" t="str">
        <f>IFERROR('20'!CF5,"")</f>
        <v/>
      </c>
      <c r="CG5" s="1" t="str">
        <f>IFERROR('20'!CG5,"")</f>
        <v>EP06</v>
      </c>
      <c r="CH5" s="1" t="str">
        <f>IFERROR('20'!CH5,"")</f>
        <v>EP07</v>
      </c>
      <c r="CI5" s="1" t="str">
        <f>IFERROR('20'!CI5,"")</f>
        <v>EP08</v>
      </c>
      <c r="CJ5" s="1" t="str">
        <f>IFERROR('20'!CJ5,"")</f>
        <v>EP09</v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>LB100</v>
      </c>
      <c r="DJ5" s="1" t="str">
        <f>IFERROR('20'!DJ5,"")</f>
        <v>LB101</v>
      </c>
      <c r="DK5" s="1" t="str">
        <f>IFERROR('20'!DK5,"")</f>
        <v>LB200</v>
      </c>
      <c r="DL5" s="1" t="str">
        <f>IFERROR('20'!DL5,"")</f>
        <v>LB201</v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>LB100</v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>LB200</v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>EP00</v>
      </c>
      <c r="FJ5" s="1" t="str">
        <f>IFERROR('20'!FJ5,"")</f>
        <v>EP01</v>
      </c>
      <c r="FK5" s="1" t="str">
        <f>IFERROR('20'!FK5,"")</f>
        <v>EP02</v>
      </c>
      <c r="FL5" s="1" t="str">
        <f>IFERROR('20'!FL5,"")</f>
        <v>EP03</v>
      </c>
    </row>
    <row r="6" spans="2:168" ht="18" customHeight="1" x14ac:dyDescent="0.25">
      <c r="B6" s="232"/>
      <c r="C6" s="234"/>
      <c r="D6" s="8" t="s">
        <v>44</v>
      </c>
      <c r="E6" s="1">
        <f>IFERROR('20'!E6,"")</f>
        <v>5</v>
      </c>
      <c r="F6" s="1">
        <f>IFERROR('20'!F6,"")</f>
        <v>5</v>
      </c>
      <c r="G6" s="1">
        <f>IFERROR('20'!G6,"")</f>
        <v>4</v>
      </c>
      <c r="H6" s="1" t="str">
        <f>IFERROR('20'!H6,"")</f>
        <v/>
      </c>
      <c r="I6" s="1">
        <f>IFERROR('20'!I6,"")</f>
        <v>20</v>
      </c>
      <c r="J6" s="1">
        <f>IFERROR('20'!J6,"")</f>
        <v>5</v>
      </c>
      <c r="K6" s="1">
        <f>IFERROR('20'!K6,"")</f>
        <v>5</v>
      </c>
      <c r="L6" s="1">
        <f>IFERROR('20'!L6,"")</f>
        <v>5</v>
      </c>
      <c r="M6" s="1">
        <f>IFERROR('20'!M6,"")</f>
        <v>4</v>
      </c>
      <c r="N6" s="1">
        <f>IFERROR('20'!N6,"")</f>
        <v>4</v>
      </c>
      <c r="O6" s="1" t="str">
        <f>IFERROR('20'!O6,"")</f>
        <v/>
      </c>
      <c r="P6" s="1" t="str">
        <f>IFERROR('20'!P6,"")</f>
        <v/>
      </c>
      <c r="Q6" s="1">
        <f>IFERROR('20'!Q6,"")</f>
        <v>5</v>
      </c>
      <c r="R6" s="1">
        <f>IFERROR('20'!R6,"")</f>
        <v>5</v>
      </c>
      <c r="S6" s="1" t="str">
        <f>IFERROR('20'!S6,"")</f>
        <v/>
      </c>
      <c r="T6" s="1" t="str">
        <f>IFERROR('20'!T6,"")</f>
        <v/>
      </c>
      <c r="U6" s="1">
        <f>IFERROR('20'!U6,"")</f>
        <v>4</v>
      </c>
      <c r="V6" s="1">
        <f>IFERROR('20'!V6,"")</f>
        <v>5</v>
      </c>
      <c r="W6" s="1">
        <f>IFERROR('20'!W6,"")</f>
        <v>20</v>
      </c>
      <c r="X6" s="1" t="str">
        <f>IFERROR('20'!X6,"")</f>
        <v/>
      </c>
      <c r="Y6" s="1">
        <f>IFERROR('20'!Y6,"")</f>
        <v>20</v>
      </c>
      <c r="Z6" s="1">
        <f>IFERROR('20'!Z6,"")</f>
        <v>20</v>
      </c>
      <c r="AA6" s="1">
        <f>IFERROR('20'!AA6,"")</f>
        <v>20</v>
      </c>
      <c r="AB6" s="1">
        <f>IFERROR('20'!AB6,"")</f>
        <v>20</v>
      </c>
      <c r="AC6" s="1">
        <f>IFERROR('20'!AC6,"")</f>
        <v>20</v>
      </c>
      <c r="AD6" s="1">
        <f>IFERROR('20'!AD6,"")</f>
        <v>20</v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>
        <f>IFERROR('20'!AK6,"")</f>
        <v>20</v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>
        <f>IFERROR('20'!AS6,"")</f>
        <v>20</v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>
        <f>IFERROR('20'!BA6,"")</f>
        <v>20</v>
      </c>
      <c r="BB6" s="1">
        <f>IFERROR('20'!BB6,"")</f>
        <v>20</v>
      </c>
      <c r="BC6" s="1">
        <f>IFERROR('20'!BC6,"")</f>
        <v>20</v>
      </c>
      <c r="BD6" s="1" t="str">
        <f>IFERROR('20'!BD6,"")</f>
        <v/>
      </c>
      <c r="BE6" s="1">
        <f>IFERROR('20'!BE6,"")</f>
        <v>10</v>
      </c>
      <c r="BF6" s="1">
        <f>IFERROR('20'!BF6,"")</f>
        <v>20</v>
      </c>
      <c r="BG6" s="1" t="str">
        <f>IFERROR('20'!BG6,"")</f>
        <v/>
      </c>
      <c r="BH6" s="1" t="str">
        <f>IFERROR('20'!BH6,"")</f>
        <v/>
      </c>
      <c r="BI6" s="1">
        <f>IFERROR('20'!BI6,"")</f>
        <v>10</v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>
        <f>IFERROR('20'!BU6,"")</f>
        <v>20</v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>
        <f>IFERROR('20'!BY6,"")</f>
        <v>5</v>
      </c>
      <c r="BZ6" s="1">
        <f>IFERROR('20'!BZ6,"")</f>
        <v>4</v>
      </c>
      <c r="CA6" s="1" t="str">
        <f>IFERROR('20'!CA6,"")</f>
        <v/>
      </c>
      <c r="CB6" s="1" t="str">
        <f>IFERROR('20'!CB6,"")</f>
        <v/>
      </c>
      <c r="CC6" s="1">
        <f>IFERROR('20'!CC6,"")</f>
        <v>5</v>
      </c>
      <c r="CD6" s="1">
        <f>IFERROR('20'!CD6,"")</f>
        <v>4</v>
      </c>
      <c r="CE6" s="1">
        <f>IFERROR('20'!CE6,"")</f>
        <v>5</v>
      </c>
      <c r="CF6" s="1" t="str">
        <f>IFERROR('20'!CF6,"")</f>
        <v/>
      </c>
      <c r="CG6" s="1">
        <f>IFERROR('20'!CG6,"")</f>
        <v>4</v>
      </c>
      <c r="CH6" s="1">
        <f>IFERROR('20'!CH6,"")</f>
        <v>5</v>
      </c>
      <c r="CI6" s="1">
        <f>IFERROR('20'!CI6,"")</f>
        <v>4</v>
      </c>
      <c r="CJ6" s="1">
        <f>IFERROR('20'!CJ6,"")</f>
        <v>5</v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>
        <f>IFERROR('20'!DI6,"")</f>
        <v>20</v>
      </c>
      <c r="DJ6" s="1">
        <f>IFERROR('20'!DJ6,"")</f>
        <v>10</v>
      </c>
      <c r="DK6" s="1">
        <f>IFERROR('20'!DK6,"")</f>
        <v>20</v>
      </c>
      <c r="DL6" s="1">
        <f>IFERROR('20'!DL6,"")</f>
        <v>10</v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>
        <f>IFERROR('20'!EC6,"")</f>
        <v>20</v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>
        <f>IFERROR('20'!ES6,"")</f>
        <v>20</v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>
        <f>IFERROR('20'!FI6,"")</f>
        <v>20</v>
      </c>
      <c r="FJ6" s="1">
        <f>IFERROR('20'!FJ6,"")</f>
        <v>5</v>
      </c>
      <c r="FK6" s="1">
        <f>IFERROR('20'!FK6,"")</f>
        <v>4</v>
      </c>
      <c r="FL6" s="1">
        <f>IFERROR('20'!FL6,"")</f>
        <v>5</v>
      </c>
    </row>
    <row r="7" spans="2:168" x14ac:dyDescent="0.25">
      <c r="B7" s="6" t="str" cm="1">
        <f t="array" ref="B7:B30">""&amp;_xlfn.SEQUENCE(COUNTA(C7:C100))</f>
        <v>1</v>
      </c>
      <c r="C7" s="2" t="s">
        <v>140</v>
      </c>
      <c r="D7" s="9" t="s">
        <v>26</v>
      </c>
      <c r="E7" s="1">
        <v>3</v>
      </c>
      <c r="F7" s="1">
        <v>5</v>
      </c>
      <c r="G7" s="1">
        <v>2</v>
      </c>
      <c r="H7" s="1"/>
      <c r="I7" s="1">
        <v>19</v>
      </c>
      <c r="J7" s="1">
        <v>3</v>
      </c>
      <c r="K7" s="1">
        <v>3</v>
      </c>
      <c r="L7" s="1">
        <v>4</v>
      </c>
      <c r="M7" s="1">
        <v>4</v>
      </c>
      <c r="N7" s="1">
        <v>3</v>
      </c>
      <c r="O7" s="1"/>
      <c r="P7" s="1"/>
      <c r="Q7" s="1">
        <v>5</v>
      </c>
      <c r="R7" s="1">
        <v>3</v>
      </c>
      <c r="S7" s="1"/>
      <c r="T7" s="1"/>
      <c r="U7" s="1">
        <v>4</v>
      </c>
      <c r="V7" s="1">
        <v>3</v>
      </c>
      <c r="W7" s="1">
        <v>16</v>
      </c>
      <c r="X7" s="1"/>
      <c r="Y7" s="1">
        <v>20</v>
      </c>
      <c r="Z7" s="1">
        <v>17</v>
      </c>
      <c r="AA7" s="1">
        <v>14</v>
      </c>
      <c r="AB7" s="1">
        <v>9</v>
      </c>
      <c r="AC7" s="1">
        <v>20</v>
      </c>
      <c r="AD7" s="1">
        <v>18</v>
      </c>
      <c r="AE7" s="1"/>
      <c r="AF7" s="1"/>
      <c r="AG7" s="1"/>
      <c r="AH7" s="1"/>
      <c r="AI7" s="1"/>
      <c r="AJ7" s="1"/>
      <c r="AK7" s="1">
        <v>10</v>
      </c>
      <c r="AL7" s="1"/>
      <c r="AM7" s="1"/>
      <c r="AN7" s="1"/>
      <c r="AO7" s="1"/>
      <c r="AP7" s="1"/>
      <c r="AQ7" s="1"/>
      <c r="AR7" s="1"/>
      <c r="AS7" s="1">
        <v>18</v>
      </c>
      <c r="AT7" s="1"/>
      <c r="AU7" s="1"/>
      <c r="AV7" s="1"/>
      <c r="AW7" s="1"/>
      <c r="AX7" s="1"/>
      <c r="AY7" s="1"/>
      <c r="AZ7" s="1"/>
      <c r="BA7" s="1">
        <v>18</v>
      </c>
      <c r="BB7" s="1">
        <v>14</v>
      </c>
      <c r="BC7" s="1">
        <v>17</v>
      </c>
      <c r="BD7" s="1"/>
      <c r="BE7" s="1">
        <v>7</v>
      </c>
      <c r="BF7" s="1">
        <v>12</v>
      </c>
      <c r="BG7" s="1"/>
      <c r="BH7" s="1"/>
      <c r="BI7" s="1">
        <v>6</v>
      </c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>
        <v>12</v>
      </c>
      <c r="BV7" s="1"/>
      <c r="BW7" s="1"/>
      <c r="BX7" s="1"/>
      <c r="BY7" s="1">
        <v>4</v>
      </c>
      <c r="BZ7" s="1">
        <v>3</v>
      </c>
      <c r="CA7" s="1"/>
      <c r="CB7" s="1"/>
      <c r="CC7" s="1">
        <v>5</v>
      </c>
      <c r="CD7" s="1">
        <v>3</v>
      </c>
      <c r="CE7" s="1">
        <v>4</v>
      </c>
      <c r="CF7" s="1"/>
      <c r="CG7" s="1">
        <v>4</v>
      </c>
      <c r="CH7" s="1">
        <v>3</v>
      </c>
      <c r="CI7" s="1">
        <v>3</v>
      </c>
      <c r="CJ7" s="1">
        <v>4</v>
      </c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>
        <v>11</v>
      </c>
      <c r="DJ7" s="1">
        <v>4</v>
      </c>
      <c r="DK7" s="1">
        <v>19</v>
      </c>
      <c r="DL7" s="1">
        <v>7</v>
      </c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>
        <v>17</v>
      </c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>
        <v>19</v>
      </c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>
        <v>15</v>
      </c>
      <c r="FJ7" s="1">
        <v>3</v>
      </c>
      <c r="FK7" s="1">
        <v>3</v>
      </c>
      <c r="FL7" s="1">
        <v>4</v>
      </c>
    </row>
    <row r="8" spans="2:168" x14ac:dyDescent="0.25">
      <c r="B8" s="5" t="str">
        <v>2</v>
      </c>
      <c r="C8" s="2" t="s">
        <v>0</v>
      </c>
      <c r="D8" s="3" t="s">
        <v>27</v>
      </c>
      <c r="E8" s="1">
        <v>4</v>
      </c>
      <c r="F8" s="1">
        <v>4</v>
      </c>
      <c r="G8" s="1">
        <v>4</v>
      </c>
      <c r="H8" s="1"/>
      <c r="I8" s="1">
        <v>9</v>
      </c>
      <c r="J8" s="1">
        <v>5</v>
      </c>
      <c r="K8" s="1">
        <v>5</v>
      </c>
      <c r="L8" s="1">
        <v>4</v>
      </c>
      <c r="M8" s="1">
        <v>4</v>
      </c>
      <c r="N8" s="1">
        <v>4</v>
      </c>
      <c r="O8" s="1"/>
      <c r="P8" s="1"/>
      <c r="Q8" s="1">
        <v>3</v>
      </c>
      <c r="R8" s="1">
        <v>4</v>
      </c>
      <c r="S8" s="1"/>
      <c r="T8" s="1"/>
      <c r="U8" s="1">
        <v>4</v>
      </c>
      <c r="V8" s="1">
        <v>4</v>
      </c>
      <c r="W8" s="1">
        <v>20</v>
      </c>
      <c r="X8" s="1"/>
      <c r="Y8" s="1">
        <v>19</v>
      </c>
      <c r="Z8" s="1">
        <v>9</v>
      </c>
      <c r="AA8" s="1">
        <v>9</v>
      </c>
      <c r="AB8" s="1">
        <v>8</v>
      </c>
      <c r="AC8" s="1">
        <v>14</v>
      </c>
      <c r="AD8" s="1">
        <v>10</v>
      </c>
      <c r="AE8" s="1"/>
      <c r="AF8" s="1"/>
      <c r="AG8" s="1"/>
      <c r="AH8" s="1"/>
      <c r="AI8" s="1"/>
      <c r="AJ8" s="1"/>
      <c r="AK8" s="1">
        <v>16</v>
      </c>
      <c r="AL8" s="1"/>
      <c r="AM8" s="1"/>
      <c r="AN8" s="1"/>
      <c r="AO8" s="1"/>
      <c r="AP8" s="1"/>
      <c r="AQ8" s="1"/>
      <c r="AR8" s="1"/>
      <c r="AS8" s="1">
        <v>9</v>
      </c>
      <c r="AT8" s="1"/>
      <c r="AU8" s="1"/>
      <c r="AV8" s="1"/>
      <c r="AW8" s="1"/>
      <c r="AX8" s="1"/>
      <c r="AY8" s="1"/>
      <c r="AZ8" s="1"/>
      <c r="BA8" s="1">
        <v>13</v>
      </c>
      <c r="BB8" s="1">
        <v>12</v>
      </c>
      <c r="BC8" s="1">
        <v>13</v>
      </c>
      <c r="BD8" s="1"/>
      <c r="BE8" s="1">
        <v>9</v>
      </c>
      <c r="BF8" s="1">
        <v>17</v>
      </c>
      <c r="BG8" s="1"/>
      <c r="BH8" s="1"/>
      <c r="BI8" s="1">
        <v>9</v>
      </c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>
        <v>17</v>
      </c>
      <c r="BV8" s="1"/>
      <c r="BW8" s="1"/>
      <c r="BX8" s="1"/>
      <c r="BY8" s="1">
        <v>4</v>
      </c>
      <c r="BZ8" s="1">
        <v>3</v>
      </c>
      <c r="CA8" s="1"/>
      <c r="CB8" s="1"/>
      <c r="CC8" s="1">
        <v>5</v>
      </c>
      <c r="CD8" s="1">
        <v>3</v>
      </c>
      <c r="CE8" s="1">
        <v>5</v>
      </c>
      <c r="CF8" s="1"/>
      <c r="CG8" s="1">
        <v>2</v>
      </c>
      <c r="CH8" s="1">
        <v>3</v>
      </c>
      <c r="CI8" s="1">
        <v>3</v>
      </c>
      <c r="CJ8" s="1">
        <v>5</v>
      </c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>
        <v>16</v>
      </c>
      <c r="DJ8" s="1">
        <v>9</v>
      </c>
      <c r="DK8" s="1">
        <v>16</v>
      </c>
      <c r="DL8" s="1">
        <v>6</v>
      </c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>
        <v>15</v>
      </c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>
        <v>17</v>
      </c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>
        <v>12</v>
      </c>
      <c r="FJ8" s="1">
        <v>5</v>
      </c>
      <c r="FK8" s="1">
        <v>2</v>
      </c>
      <c r="FL8" s="1">
        <v>4</v>
      </c>
    </row>
    <row r="9" spans="2:168" x14ac:dyDescent="0.25">
      <c r="B9" s="1" t="str">
        <v>3</v>
      </c>
      <c r="C9" s="2" t="s">
        <v>1</v>
      </c>
      <c r="D9" s="3" t="s">
        <v>26</v>
      </c>
      <c r="E9" s="1"/>
      <c r="F9" s="1">
        <v>4</v>
      </c>
      <c r="G9" s="1">
        <v>3</v>
      </c>
      <c r="H9" s="1"/>
      <c r="I9" s="1">
        <v>13</v>
      </c>
      <c r="J9" s="1"/>
      <c r="K9" s="1">
        <v>4</v>
      </c>
      <c r="L9" s="1">
        <v>3</v>
      </c>
      <c r="M9" s="1">
        <v>4</v>
      </c>
      <c r="N9" s="1">
        <v>3</v>
      </c>
      <c r="O9" s="1"/>
      <c r="P9" s="1"/>
      <c r="Q9" s="1"/>
      <c r="R9" s="1"/>
      <c r="S9" s="1"/>
      <c r="T9" s="1"/>
      <c r="U9" s="1">
        <v>3</v>
      </c>
      <c r="V9" s="1">
        <v>4</v>
      </c>
      <c r="W9" s="1">
        <v>19</v>
      </c>
      <c r="X9" s="1"/>
      <c r="Y9" s="1">
        <v>15</v>
      </c>
      <c r="Z9" s="1">
        <v>10</v>
      </c>
      <c r="AA9" s="1">
        <v>18</v>
      </c>
      <c r="AB9" s="1">
        <v>19</v>
      </c>
      <c r="AC9" s="1">
        <v>11</v>
      </c>
      <c r="AD9" s="1">
        <v>10</v>
      </c>
      <c r="AE9" s="1"/>
      <c r="AF9" s="1"/>
      <c r="AG9" s="1"/>
      <c r="AH9" s="1"/>
      <c r="AI9" s="1"/>
      <c r="AJ9" s="1"/>
      <c r="AK9" s="1">
        <v>15</v>
      </c>
      <c r="AL9" s="1"/>
      <c r="AM9" s="1"/>
      <c r="AN9" s="1"/>
      <c r="AO9" s="1"/>
      <c r="AP9" s="1"/>
      <c r="AQ9" s="1"/>
      <c r="AR9" s="1"/>
      <c r="AS9" s="1">
        <v>17</v>
      </c>
      <c r="AT9" s="1"/>
      <c r="AU9" s="1"/>
      <c r="AV9" s="1"/>
      <c r="AW9" s="1"/>
      <c r="AX9" s="1"/>
      <c r="AY9" s="1"/>
      <c r="AZ9" s="1"/>
      <c r="BA9" s="1">
        <v>19</v>
      </c>
      <c r="BB9" s="1">
        <v>19</v>
      </c>
      <c r="BC9" s="1">
        <v>12</v>
      </c>
      <c r="BD9" s="1"/>
      <c r="BE9" s="1">
        <v>9</v>
      </c>
      <c r="BF9" s="1">
        <v>12</v>
      </c>
      <c r="BG9" s="1"/>
      <c r="BH9" s="1"/>
      <c r="BI9" s="1">
        <v>8</v>
      </c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>
        <v>12</v>
      </c>
      <c r="BV9" s="1"/>
      <c r="BW9" s="1"/>
      <c r="BX9" s="1"/>
      <c r="BY9" s="1">
        <v>5</v>
      </c>
      <c r="BZ9" s="1">
        <v>4</v>
      </c>
      <c r="CA9" s="1"/>
      <c r="CB9" s="1"/>
      <c r="CC9" s="1">
        <v>5</v>
      </c>
      <c r="CD9" s="1">
        <v>3</v>
      </c>
      <c r="CE9" s="1">
        <v>4</v>
      </c>
      <c r="CF9" s="1"/>
      <c r="CG9" s="1">
        <v>2</v>
      </c>
      <c r="CH9" s="1">
        <v>4</v>
      </c>
      <c r="CI9" s="1">
        <v>3</v>
      </c>
      <c r="CJ9" s="1">
        <v>4</v>
      </c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>
        <v>9</v>
      </c>
      <c r="DJ9" s="1">
        <v>6</v>
      </c>
      <c r="DK9" s="1">
        <v>13</v>
      </c>
      <c r="DL9" s="1">
        <v>10</v>
      </c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>
        <v>16</v>
      </c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>
        <v>19</v>
      </c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>
        <v>16</v>
      </c>
      <c r="FJ9" s="1">
        <v>4</v>
      </c>
      <c r="FK9" s="1">
        <v>4</v>
      </c>
      <c r="FL9" s="1">
        <v>4</v>
      </c>
    </row>
    <row r="10" spans="2:168" x14ac:dyDescent="0.25">
      <c r="B10" s="1" t="str">
        <v>4</v>
      </c>
      <c r="C10" s="2" t="s">
        <v>2</v>
      </c>
      <c r="D10" s="3" t="s">
        <v>28</v>
      </c>
      <c r="E10" s="1">
        <v>4</v>
      </c>
      <c r="F10" s="1">
        <v>5</v>
      </c>
      <c r="G10" s="1">
        <v>3</v>
      </c>
      <c r="H10" s="1"/>
      <c r="I10" s="1">
        <v>13</v>
      </c>
      <c r="J10" s="1">
        <v>5</v>
      </c>
      <c r="K10" s="1">
        <v>5</v>
      </c>
      <c r="L10" s="1">
        <v>4</v>
      </c>
      <c r="M10" s="1">
        <v>2</v>
      </c>
      <c r="N10" s="1">
        <v>2</v>
      </c>
      <c r="O10" s="1"/>
      <c r="P10" s="1"/>
      <c r="Q10" s="1">
        <v>4</v>
      </c>
      <c r="R10" s="1">
        <v>5</v>
      </c>
      <c r="S10" s="1"/>
      <c r="T10" s="1"/>
      <c r="U10" s="1">
        <v>4</v>
      </c>
      <c r="V10" s="1">
        <v>3</v>
      </c>
      <c r="W10" s="1">
        <v>10</v>
      </c>
      <c r="X10" s="1"/>
      <c r="Y10" s="1">
        <v>11</v>
      </c>
      <c r="Z10" s="1">
        <v>10</v>
      </c>
      <c r="AA10" s="1">
        <v>17</v>
      </c>
      <c r="AB10" s="1">
        <v>17</v>
      </c>
      <c r="AC10" s="1">
        <v>9</v>
      </c>
      <c r="AD10" s="1">
        <v>10</v>
      </c>
      <c r="AE10" s="1"/>
      <c r="AF10" s="1"/>
      <c r="AG10" s="1"/>
      <c r="AH10" s="1"/>
      <c r="AI10" s="1"/>
      <c r="AJ10" s="1"/>
      <c r="AK10" s="1">
        <v>14</v>
      </c>
      <c r="AL10" s="1"/>
      <c r="AM10" s="1"/>
      <c r="AN10" s="1"/>
      <c r="AO10" s="1"/>
      <c r="AP10" s="1"/>
      <c r="AQ10" s="1"/>
      <c r="AR10" s="1"/>
      <c r="AS10" s="1">
        <v>20</v>
      </c>
      <c r="AT10" s="1"/>
      <c r="AU10" s="1"/>
      <c r="AV10" s="1"/>
      <c r="AW10" s="1"/>
      <c r="AX10" s="1"/>
      <c r="AY10" s="1"/>
      <c r="AZ10" s="1"/>
      <c r="BA10" s="1">
        <v>12</v>
      </c>
      <c r="BB10" s="1">
        <v>8</v>
      </c>
      <c r="BC10" s="1">
        <v>16</v>
      </c>
      <c r="BD10" s="1"/>
      <c r="BE10" s="1">
        <v>6</v>
      </c>
      <c r="BF10" s="1">
        <v>9</v>
      </c>
      <c r="BG10" s="1"/>
      <c r="BH10" s="1"/>
      <c r="BI10" s="1">
        <v>4</v>
      </c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>
        <v>9</v>
      </c>
      <c r="BV10" s="1"/>
      <c r="BW10" s="1"/>
      <c r="BX10" s="1"/>
      <c r="BY10" s="1">
        <v>3</v>
      </c>
      <c r="BZ10" s="1">
        <v>4</v>
      </c>
      <c r="CA10" s="1"/>
      <c r="CB10" s="1"/>
      <c r="CC10" s="1">
        <v>4</v>
      </c>
      <c r="CD10" s="1">
        <v>4</v>
      </c>
      <c r="CE10" s="1">
        <v>4</v>
      </c>
      <c r="CF10" s="1"/>
      <c r="CG10" s="1">
        <v>3</v>
      </c>
      <c r="CH10" s="1">
        <v>4</v>
      </c>
      <c r="CI10" s="1">
        <v>2</v>
      </c>
      <c r="CJ10" s="1">
        <v>4</v>
      </c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>
        <v>12</v>
      </c>
      <c r="DJ10" s="1">
        <v>7</v>
      </c>
      <c r="DK10" s="1">
        <v>15</v>
      </c>
      <c r="DL10" s="1">
        <v>6</v>
      </c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>
        <v>14</v>
      </c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>
        <v>16</v>
      </c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>
        <v>17</v>
      </c>
      <c r="FJ10" s="1">
        <v>3</v>
      </c>
      <c r="FK10" s="1">
        <v>4</v>
      </c>
      <c r="FL10" s="1">
        <v>5</v>
      </c>
    </row>
    <row r="11" spans="2:168" x14ac:dyDescent="0.25">
      <c r="B11" s="1" t="str">
        <v>5</v>
      </c>
      <c r="C11" s="2" t="s">
        <v>3</v>
      </c>
      <c r="D11" s="3" t="s">
        <v>26</v>
      </c>
      <c r="E11" s="1">
        <v>5</v>
      </c>
      <c r="F11" s="1">
        <v>4</v>
      </c>
      <c r="G11" s="1">
        <v>2</v>
      </c>
      <c r="H11" s="1"/>
      <c r="I11" s="1">
        <v>11</v>
      </c>
      <c r="J11" s="1">
        <v>3</v>
      </c>
      <c r="K11" s="1">
        <v>4</v>
      </c>
      <c r="L11" s="1">
        <v>3</v>
      </c>
      <c r="M11" s="1">
        <v>3</v>
      </c>
      <c r="N11" s="1">
        <v>2</v>
      </c>
      <c r="O11" s="1"/>
      <c r="P11" s="1"/>
      <c r="Q11" s="1">
        <v>5</v>
      </c>
      <c r="R11" s="1">
        <v>5</v>
      </c>
      <c r="S11" s="1"/>
      <c r="T11" s="1"/>
      <c r="U11" s="1">
        <v>3</v>
      </c>
      <c r="V11" s="1">
        <v>5</v>
      </c>
      <c r="W11" s="1">
        <v>13</v>
      </c>
      <c r="X11" s="1"/>
      <c r="Y11" s="1">
        <v>18</v>
      </c>
      <c r="Z11" s="1">
        <v>16</v>
      </c>
      <c r="AA11" s="1">
        <v>12</v>
      </c>
      <c r="AB11" s="1">
        <v>11</v>
      </c>
      <c r="AC11" s="1">
        <v>10</v>
      </c>
      <c r="AD11" s="1">
        <v>16</v>
      </c>
      <c r="AE11" s="1"/>
      <c r="AF11" s="1"/>
      <c r="AG11" s="1"/>
      <c r="AH11" s="1"/>
      <c r="AI11" s="1"/>
      <c r="AJ11" s="1"/>
      <c r="AK11" s="1">
        <v>9</v>
      </c>
      <c r="AL11" s="1"/>
      <c r="AM11" s="1"/>
      <c r="AN11" s="1"/>
      <c r="AO11" s="1"/>
      <c r="AP11" s="1"/>
      <c r="AQ11" s="1"/>
      <c r="AR11" s="1"/>
      <c r="AS11" s="1">
        <v>12</v>
      </c>
      <c r="AT11" s="1"/>
      <c r="AU11" s="1"/>
      <c r="AV11" s="1"/>
      <c r="AW11" s="1"/>
      <c r="AX11" s="1"/>
      <c r="AY11" s="1"/>
      <c r="AZ11" s="1"/>
      <c r="BA11" s="1">
        <v>20</v>
      </c>
      <c r="BB11" s="1">
        <v>9</v>
      </c>
      <c r="BC11" s="1">
        <v>19</v>
      </c>
      <c r="BD11" s="1"/>
      <c r="BE11" s="1">
        <v>6</v>
      </c>
      <c r="BF11" s="1">
        <v>11</v>
      </c>
      <c r="BG11" s="1"/>
      <c r="BH11" s="1"/>
      <c r="BI11" s="1">
        <v>7</v>
      </c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>
        <v>11</v>
      </c>
      <c r="BV11" s="1"/>
      <c r="BW11" s="1"/>
      <c r="BX11" s="1"/>
      <c r="BY11" s="1">
        <v>3</v>
      </c>
      <c r="BZ11" s="1">
        <v>2</v>
      </c>
      <c r="CA11" s="1"/>
      <c r="CB11" s="1"/>
      <c r="CC11" s="1">
        <v>5</v>
      </c>
      <c r="CD11" s="1">
        <v>3</v>
      </c>
      <c r="CE11" s="1">
        <v>4</v>
      </c>
      <c r="CF11" s="1"/>
      <c r="CG11" s="1">
        <v>4</v>
      </c>
      <c r="CH11" s="1">
        <v>4</v>
      </c>
      <c r="CI11" s="1">
        <v>4</v>
      </c>
      <c r="CJ11" s="1">
        <v>4</v>
      </c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>
        <v>13</v>
      </c>
      <c r="DJ11" s="1">
        <v>8</v>
      </c>
      <c r="DK11" s="1">
        <v>12</v>
      </c>
      <c r="DL11" s="1">
        <v>5</v>
      </c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>
        <v>18</v>
      </c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>
        <v>10</v>
      </c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>
        <v>12</v>
      </c>
      <c r="FJ11" s="1">
        <v>3</v>
      </c>
      <c r="FK11" s="1">
        <v>2</v>
      </c>
      <c r="FL11" s="1">
        <v>3</v>
      </c>
    </row>
    <row r="12" spans="2:168" x14ac:dyDescent="0.25">
      <c r="B12" s="1" t="str">
        <v>6</v>
      </c>
      <c r="C12" s="2" t="s">
        <v>4</v>
      </c>
      <c r="D12" s="3" t="s">
        <v>29</v>
      </c>
      <c r="E12" s="1">
        <v>3</v>
      </c>
      <c r="F12" s="1">
        <v>5</v>
      </c>
      <c r="G12" s="1">
        <v>3</v>
      </c>
      <c r="H12" s="1"/>
      <c r="I12" s="1">
        <v>16</v>
      </c>
      <c r="J12" s="1">
        <v>3</v>
      </c>
      <c r="K12" s="1">
        <v>4</v>
      </c>
      <c r="L12" s="1">
        <v>3</v>
      </c>
      <c r="M12" s="1">
        <v>2</v>
      </c>
      <c r="N12" s="1">
        <v>4</v>
      </c>
      <c r="O12" s="1"/>
      <c r="P12" s="1"/>
      <c r="Q12" s="1">
        <v>5</v>
      </c>
      <c r="R12" s="1">
        <v>3</v>
      </c>
      <c r="S12" s="1"/>
      <c r="T12" s="1"/>
      <c r="U12" s="1">
        <v>4</v>
      </c>
      <c r="V12" s="1">
        <v>3</v>
      </c>
      <c r="W12" s="1">
        <v>16</v>
      </c>
      <c r="X12" s="1"/>
      <c r="Y12" s="1">
        <v>17</v>
      </c>
      <c r="Z12" s="1">
        <v>12</v>
      </c>
      <c r="AA12" s="1">
        <v>10</v>
      </c>
      <c r="AB12" s="1">
        <v>9</v>
      </c>
      <c r="AC12" s="1">
        <v>9</v>
      </c>
      <c r="AD12" s="1">
        <v>14</v>
      </c>
      <c r="AE12" s="1"/>
      <c r="AF12" s="1"/>
      <c r="AG12" s="1"/>
      <c r="AH12" s="1"/>
      <c r="AI12" s="1"/>
      <c r="AJ12" s="1"/>
      <c r="AK12" s="1">
        <v>13</v>
      </c>
      <c r="AL12" s="1"/>
      <c r="AM12" s="1"/>
      <c r="AN12" s="1"/>
      <c r="AO12" s="1"/>
      <c r="AP12" s="1"/>
      <c r="AQ12" s="1"/>
      <c r="AR12" s="1"/>
      <c r="AS12" s="1">
        <v>10</v>
      </c>
      <c r="AT12" s="1"/>
      <c r="AU12" s="1"/>
      <c r="AV12" s="1"/>
      <c r="AW12" s="1"/>
      <c r="AX12" s="1"/>
      <c r="AY12" s="1"/>
      <c r="AZ12" s="1"/>
      <c r="BA12" s="1">
        <v>10</v>
      </c>
      <c r="BB12" s="1">
        <v>17</v>
      </c>
      <c r="BC12" s="1">
        <v>17</v>
      </c>
      <c r="BD12" s="1"/>
      <c r="BE12" s="1">
        <v>8</v>
      </c>
      <c r="BF12" s="1">
        <v>11</v>
      </c>
      <c r="BG12" s="1"/>
      <c r="BH12" s="1"/>
      <c r="BI12" s="1">
        <v>10</v>
      </c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>
        <v>11</v>
      </c>
      <c r="BV12" s="1"/>
      <c r="BW12" s="1"/>
      <c r="BX12" s="1"/>
      <c r="BY12" s="1">
        <v>5</v>
      </c>
      <c r="BZ12" s="1">
        <v>3</v>
      </c>
      <c r="CA12" s="1"/>
      <c r="CB12" s="1"/>
      <c r="CC12" s="1">
        <v>3</v>
      </c>
      <c r="CD12" s="1">
        <v>4</v>
      </c>
      <c r="CE12" s="1">
        <v>5</v>
      </c>
      <c r="CF12" s="1"/>
      <c r="CG12" s="1">
        <v>3</v>
      </c>
      <c r="CH12" s="1">
        <v>3</v>
      </c>
      <c r="CI12" s="1">
        <v>2</v>
      </c>
      <c r="CJ12" s="1">
        <v>4</v>
      </c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>
        <v>10</v>
      </c>
      <c r="DJ12" s="1">
        <v>8</v>
      </c>
      <c r="DK12" s="1">
        <v>14</v>
      </c>
      <c r="DL12" s="1">
        <v>5</v>
      </c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>
        <v>9</v>
      </c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>
        <v>17</v>
      </c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>
        <v>17</v>
      </c>
      <c r="FJ12" s="1">
        <v>4</v>
      </c>
      <c r="FK12" s="1">
        <v>3</v>
      </c>
      <c r="FL12" s="1">
        <v>3</v>
      </c>
    </row>
    <row r="13" spans="2:168" x14ac:dyDescent="0.25">
      <c r="B13" s="1" t="str">
        <v>7</v>
      </c>
      <c r="C13" s="2" t="s">
        <v>5</v>
      </c>
      <c r="D13" s="3" t="s">
        <v>27</v>
      </c>
      <c r="E13" s="1">
        <v>4</v>
      </c>
      <c r="F13" s="1">
        <v>5</v>
      </c>
      <c r="G13" s="1">
        <v>3</v>
      </c>
      <c r="H13" s="1"/>
      <c r="I13" s="1">
        <v>13</v>
      </c>
      <c r="J13" s="1">
        <v>4</v>
      </c>
      <c r="K13" s="1">
        <v>5</v>
      </c>
      <c r="L13" s="1">
        <v>5</v>
      </c>
      <c r="M13" s="1">
        <v>4</v>
      </c>
      <c r="N13" s="1">
        <v>3</v>
      </c>
      <c r="O13" s="1"/>
      <c r="P13" s="1"/>
      <c r="Q13" s="1">
        <v>4</v>
      </c>
      <c r="R13" s="1">
        <v>5</v>
      </c>
      <c r="S13" s="1"/>
      <c r="T13" s="1"/>
      <c r="U13" s="1">
        <v>3</v>
      </c>
      <c r="V13" s="1">
        <v>5</v>
      </c>
      <c r="W13" s="1">
        <v>13</v>
      </c>
      <c r="X13" s="1"/>
      <c r="Y13" s="1">
        <v>8</v>
      </c>
      <c r="Z13" s="1">
        <v>18</v>
      </c>
      <c r="AA13" s="1">
        <v>8</v>
      </c>
      <c r="AB13" s="1">
        <v>18</v>
      </c>
      <c r="AC13" s="1">
        <v>19</v>
      </c>
      <c r="AD13" s="1">
        <v>17</v>
      </c>
      <c r="AE13" s="1"/>
      <c r="AF13" s="1"/>
      <c r="AG13" s="1"/>
      <c r="AH13" s="1"/>
      <c r="AI13" s="1"/>
      <c r="AJ13" s="1"/>
      <c r="AK13" s="1">
        <v>9</v>
      </c>
      <c r="AL13" s="1"/>
      <c r="AM13" s="1"/>
      <c r="AN13" s="1"/>
      <c r="AO13" s="1"/>
      <c r="AP13" s="1"/>
      <c r="AQ13" s="1"/>
      <c r="AR13" s="1"/>
      <c r="AS13" s="1">
        <v>9</v>
      </c>
      <c r="AT13" s="1"/>
      <c r="AU13" s="1"/>
      <c r="AV13" s="1"/>
      <c r="AW13" s="1"/>
      <c r="AX13" s="1"/>
      <c r="AY13" s="1"/>
      <c r="AZ13" s="1"/>
      <c r="BA13" s="1">
        <v>16</v>
      </c>
      <c r="BB13" s="1">
        <v>11</v>
      </c>
      <c r="BC13" s="1">
        <v>16</v>
      </c>
      <c r="BD13" s="1"/>
      <c r="BE13" s="1">
        <v>7</v>
      </c>
      <c r="BF13" s="1">
        <v>16</v>
      </c>
      <c r="BG13" s="1"/>
      <c r="BH13" s="1"/>
      <c r="BI13" s="1">
        <v>8</v>
      </c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>
        <v>16</v>
      </c>
      <c r="BV13" s="1"/>
      <c r="BW13" s="1"/>
      <c r="BX13" s="1"/>
      <c r="BY13" s="1">
        <v>3</v>
      </c>
      <c r="BZ13" s="1">
        <v>3</v>
      </c>
      <c r="CA13" s="1"/>
      <c r="CB13" s="1"/>
      <c r="CC13" s="1">
        <v>4</v>
      </c>
      <c r="CD13" s="1">
        <v>4</v>
      </c>
      <c r="CE13" s="1">
        <v>3</v>
      </c>
      <c r="CF13" s="1"/>
      <c r="CG13" s="1">
        <v>2</v>
      </c>
      <c r="CH13" s="1">
        <v>5</v>
      </c>
      <c r="CI13" s="1">
        <v>3</v>
      </c>
      <c r="CJ13" s="1">
        <v>3</v>
      </c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>
        <v>8</v>
      </c>
      <c r="DJ13" s="1">
        <v>10</v>
      </c>
      <c r="DK13" s="1">
        <v>14</v>
      </c>
      <c r="DL13" s="1">
        <v>9</v>
      </c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>
        <v>16</v>
      </c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>
        <v>12</v>
      </c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>
        <v>19</v>
      </c>
      <c r="FJ13" s="1">
        <v>3</v>
      </c>
      <c r="FK13" s="1">
        <v>3</v>
      </c>
      <c r="FL13" s="1">
        <v>5</v>
      </c>
    </row>
    <row r="14" spans="2:168" x14ac:dyDescent="0.25">
      <c r="B14" s="1" t="str">
        <v>8</v>
      </c>
      <c r="C14" s="2" t="s">
        <v>6</v>
      </c>
      <c r="D14" s="3" t="s">
        <v>28</v>
      </c>
      <c r="E14" s="1">
        <v>4</v>
      </c>
      <c r="F14" s="1">
        <v>3</v>
      </c>
      <c r="G14" s="1">
        <v>3</v>
      </c>
      <c r="H14" s="1"/>
      <c r="I14" s="1">
        <v>12</v>
      </c>
      <c r="J14" s="1">
        <v>4</v>
      </c>
      <c r="K14" s="1">
        <v>4</v>
      </c>
      <c r="L14" s="1">
        <v>4</v>
      </c>
      <c r="M14" s="1">
        <v>3</v>
      </c>
      <c r="N14" s="1">
        <v>4</v>
      </c>
      <c r="O14" s="1"/>
      <c r="P14" s="1"/>
      <c r="Q14" s="1">
        <v>3</v>
      </c>
      <c r="R14" s="1">
        <v>4</v>
      </c>
      <c r="S14" s="1"/>
      <c r="T14" s="1"/>
      <c r="U14" s="1">
        <v>4</v>
      </c>
      <c r="V14" s="1">
        <v>4</v>
      </c>
      <c r="W14" s="1">
        <v>19</v>
      </c>
      <c r="X14" s="1"/>
      <c r="Y14" s="1">
        <v>12</v>
      </c>
      <c r="Z14" s="1">
        <v>12</v>
      </c>
      <c r="AA14" s="1">
        <v>17</v>
      </c>
      <c r="AB14" s="1">
        <v>15</v>
      </c>
      <c r="AC14" s="1">
        <v>12</v>
      </c>
      <c r="AD14" s="1">
        <v>18</v>
      </c>
      <c r="AE14" s="1"/>
      <c r="AF14" s="1"/>
      <c r="AG14" s="1"/>
      <c r="AH14" s="1"/>
      <c r="AI14" s="1"/>
      <c r="AJ14" s="1"/>
      <c r="AK14" s="1">
        <v>18</v>
      </c>
      <c r="AL14" s="1"/>
      <c r="AM14" s="1"/>
      <c r="AN14" s="1"/>
      <c r="AO14" s="1"/>
      <c r="AP14" s="1"/>
      <c r="AQ14" s="1"/>
      <c r="AR14" s="1"/>
      <c r="AS14" s="1">
        <v>15</v>
      </c>
      <c r="AT14" s="1"/>
      <c r="AU14" s="1"/>
      <c r="AV14" s="1"/>
      <c r="AW14" s="1"/>
      <c r="AX14" s="1"/>
      <c r="AY14" s="1"/>
      <c r="AZ14" s="1"/>
      <c r="BA14" s="1">
        <v>11</v>
      </c>
      <c r="BB14" s="1">
        <v>20</v>
      </c>
      <c r="BC14" s="1">
        <v>9</v>
      </c>
      <c r="BD14" s="1"/>
      <c r="BE14" s="1">
        <v>10</v>
      </c>
      <c r="BF14" s="1">
        <v>19</v>
      </c>
      <c r="BG14" s="1"/>
      <c r="BH14" s="1"/>
      <c r="BI14" s="1">
        <v>9</v>
      </c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>
        <v>19</v>
      </c>
      <c r="BV14" s="1"/>
      <c r="BW14" s="1"/>
      <c r="BX14" s="1"/>
      <c r="BY14" s="1">
        <v>5</v>
      </c>
      <c r="BZ14" s="1">
        <v>2</v>
      </c>
      <c r="CA14" s="1"/>
      <c r="CB14" s="1"/>
      <c r="CC14" s="1">
        <v>4</v>
      </c>
      <c r="CD14" s="1">
        <v>3</v>
      </c>
      <c r="CE14" s="1">
        <v>4</v>
      </c>
      <c r="CF14" s="1"/>
      <c r="CG14" s="1">
        <v>4</v>
      </c>
      <c r="CH14" s="1">
        <v>4</v>
      </c>
      <c r="CI14" s="1">
        <v>2</v>
      </c>
      <c r="CJ14" s="1">
        <v>4</v>
      </c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>
        <v>14</v>
      </c>
      <c r="DJ14" s="1">
        <v>10</v>
      </c>
      <c r="DK14" s="1">
        <v>19</v>
      </c>
      <c r="DL14" s="1">
        <v>5</v>
      </c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>
        <v>20</v>
      </c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>
        <v>14</v>
      </c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>
        <v>13</v>
      </c>
      <c r="FJ14" s="1">
        <v>5</v>
      </c>
      <c r="FK14" s="1">
        <v>3</v>
      </c>
      <c r="FL14" s="1">
        <v>4</v>
      </c>
    </row>
    <row r="15" spans="2:168" x14ac:dyDescent="0.25">
      <c r="B15" s="1" t="str">
        <v>9</v>
      </c>
      <c r="C15" s="2" t="s">
        <v>7</v>
      </c>
      <c r="D15" s="3" t="s">
        <v>26</v>
      </c>
      <c r="E15" s="1">
        <v>4</v>
      </c>
      <c r="F15" s="1">
        <v>3</v>
      </c>
      <c r="G15" s="1">
        <v>3</v>
      </c>
      <c r="H15" s="1"/>
      <c r="I15" s="1">
        <v>19</v>
      </c>
      <c r="J15" s="1">
        <v>5</v>
      </c>
      <c r="K15" s="1">
        <v>4</v>
      </c>
      <c r="L15" s="1">
        <v>3</v>
      </c>
      <c r="M15" s="1">
        <v>4</v>
      </c>
      <c r="N15" s="1">
        <v>3</v>
      </c>
      <c r="O15" s="1"/>
      <c r="P15" s="1"/>
      <c r="Q15" s="1">
        <v>3</v>
      </c>
      <c r="R15" s="1">
        <v>4</v>
      </c>
      <c r="S15" s="1"/>
      <c r="T15" s="1"/>
      <c r="U15" s="1">
        <v>3</v>
      </c>
      <c r="V15" s="1">
        <v>5</v>
      </c>
      <c r="W15" s="1">
        <v>19</v>
      </c>
      <c r="X15" s="1"/>
      <c r="Y15" s="1">
        <v>12</v>
      </c>
      <c r="Z15" s="1">
        <v>12</v>
      </c>
      <c r="AA15" s="1">
        <v>19</v>
      </c>
      <c r="AB15" s="1">
        <v>12</v>
      </c>
      <c r="AC15" s="1">
        <v>10</v>
      </c>
      <c r="AD15" s="1">
        <v>13</v>
      </c>
      <c r="AE15" s="1"/>
      <c r="AF15" s="1"/>
      <c r="AG15" s="1"/>
      <c r="AH15" s="1"/>
      <c r="AI15" s="1"/>
      <c r="AJ15" s="1"/>
      <c r="AK15" s="1">
        <v>11</v>
      </c>
      <c r="AL15" s="1"/>
      <c r="AM15" s="1"/>
      <c r="AN15" s="1"/>
      <c r="AO15" s="1"/>
      <c r="AP15" s="1"/>
      <c r="AQ15" s="1"/>
      <c r="AR15" s="1"/>
      <c r="AS15" s="1">
        <v>18</v>
      </c>
      <c r="AT15" s="1"/>
      <c r="AU15" s="1"/>
      <c r="AV15" s="1"/>
      <c r="AW15" s="1"/>
      <c r="AX15" s="1"/>
      <c r="AY15" s="1"/>
      <c r="AZ15" s="1"/>
      <c r="BA15" s="1">
        <v>19</v>
      </c>
      <c r="BB15" s="1">
        <v>19</v>
      </c>
      <c r="BC15" s="1">
        <v>15</v>
      </c>
      <c r="BD15" s="1"/>
      <c r="BE15" s="1">
        <v>6</v>
      </c>
      <c r="BF15" s="1">
        <v>15</v>
      </c>
      <c r="BG15" s="1"/>
      <c r="BH15" s="1"/>
      <c r="BI15" s="1">
        <v>10</v>
      </c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>
        <v>15</v>
      </c>
      <c r="BV15" s="1"/>
      <c r="BW15" s="1"/>
      <c r="BX15" s="1"/>
      <c r="BY15" s="1">
        <v>3</v>
      </c>
      <c r="BZ15" s="1">
        <v>4</v>
      </c>
      <c r="CA15" s="1"/>
      <c r="CB15" s="1"/>
      <c r="CC15" s="1">
        <v>3</v>
      </c>
      <c r="CD15" s="1">
        <v>2</v>
      </c>
      <c r="CE15" s="1">
        <v>3</v>
      </c>
      <c r="CF15" s="1"/>
      <c r="CG15" s="1">
        <v>4</v>
      </c>
      <c r="CH15" s="1">
        <v>5</v>
      </c>
      <c r="CI15" s="1">
        <v>3</v>
      </c>
      <c r="CJ15" s="1">
        <v>3</v>
      </c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>
        <v>18</v>
      </c>
      <c r="DJ15" s="1">
        <v>6</v>
      </c>
      <c r="DK15" s="1">
        <v>14</v>
      </c>
      <c r="DL15" s="1">
        <v>5</v>
      </c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>
        <v>12</v>
      </c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>
        <v>10</v>
      </c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>
        <v>11</v>
      </c>
      <c r="FJ15" s="1">
        <v>3</v>
      </c>
      <c r="FK15" s="1">
        <v>2</v>
      </c>
      <c r="FL15" s="1">
        <v>4</v>
      </c>
    </row>
    <row r="16" spans="2:168" x14ac:dyDescent="0.25">
      <c r="B16" s="1" t="str">
        <v>10</v>
      </c>
      <c r="C16" s="2" t="s">
        <v>8</v>
      </c>
      <c r="D16" s="3" t="s">
        <v>29</v>
      </c>
      <c r="E16" s="1">
        <v>5</v>
      </c>
      <c r="F16" s="1">
        <v>3</v>
      </c>
      <c r="G16" s="1">
        <v>2</v>
      </c>
      <c r="H16" s="1"/>
      <c r="I16" s="1">
        <v>17</v>
      </c>
      <c r="J16" s="1">
        <v>4</v>
      </c>
      <c r="K16" s="1">
        <v>4</v>
      </c>
      <c r="L16" s="1">
        <v>3</v>
      </c>
      <c r="M16" s="1">
        <v>3</v>
      </c>
      <c r="N16" s="1">
        <v>4</v>
      </c>
      <c r="O16" s="1"/>
      <c r="P16" s="1"/>
      <c r="Q16" s="1">
        <v>5</v>
      </c>
      <c r="R16" s="1">
        <v>4</v>
      </c>
      <c r="S16" s="1"/>
      <c r="T16" s="1"/>
      <c r="U16" s="1">
        <v>4</v>
      </c>
      <c r="V16" s="1">
        <v>3</v>
      </c>
      <c r="W16" s="1">
        <v>9</v>
      </c>
      <c r="X16" s="1"/>
      <c r="Y16" s="1">
        <v>9</v>
      </c>
      <c r="Z16" s="1">
        <v>13</v>
      </c>
      <c r="AA16" s="1">
        <v>18</v>
      </c>
      <c r="AB16" s="1">
        <v>16</v>
      </c>
      <c r="AC16" s="1">
        <v>14</v>
      </c>
      <c r="AD16" s="1">
        <v>13</v>
      </c>
      <c r="AE16" s="1"/>
      <c r="AF16" s="1"/>
      <c r="AG16" s="1"/>
      <c r="AH16" s="1"/>
      <c r="AI16" s="1"/>
      <c r="AJ16" s="1"/>
      <c r="AK16" s="1">
        <v>10</v>
      </c>
      <c r="AL16" s="1"/>
      <c r="AM16" s="1"/>
      <c r="AN16" s="1"/>
      <c r="AO16" s="1"/>
      <c r="AP16" s="1"/>
      <c r="AQ16" s="1"/>
      <c r="AR16" s="1"/>
      <c r="AS16" s="1">
        <v>20</v>
      </c>
      <c r="AT16" s="1"/>
      <c r="AU16" s="1"/>
      <c r="AV16" s="1"/>
      <c r="AW16" s="1"/>
      <c r="AX16" s="1"/>
      <c r="AY16" s="1"/>
      <c r="AZ16" s="1"/>
      <c r="BA16" s="1">
        <v>10</v>
      </c>
      <c r="BB16" s="1">
        <v>13</v>
      </c>
      <c r="BC16" s="1">
        <v>15</v>
      </c>
      <c r="BD16" s="1"/>
      <c r="BE16" s="1">
        <v>7</v>
      </c>
      <c r="BF16" s="1">
        <v>14</v>
      </c>
      <c r="BG16" s="1"/>
      <c r="BH16" s="1"/>
      <c r="BI16" s="1">
        <v>9</v>
      </c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>
        <v>14</v>
      </c>
      <c r="BV16" s="1"/>
      <c r="BW16" s="1"/>
      <c r="BX16" s="1"/>
      <c r="BY16" s="1">
        <v>5</v>
      </c>
      <c r="BZ16" s="1">
        <v>3</v>
      </c>
      <c r="CA16" s="1"/>
      <c r="CB16" s="1"/>
      <c r="CC16" s="1">
        <v>5</v>
      </c>
      <c r="CD16" s="1">
        <v>3</v>
      </c>
      <c r="CE16" s="1">
        <v>4</v>
      </c>
      <c r="CF16" s="1"/>
      <c r="CG16" s="1">
        <v>3</v>
      </c>
      <c r="CH16" s="1">
        <v>5</v>
      </c>
      <c r="CI16" s="1">
        <v>2</v>
      </c>
      <c r="CJ16" s="1">
        <v>3</v>
      </c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>
        <v>19</v>
      </c>
      <c r="DJ16" s="1">
        <v>7</v>
      </c>
      <c r="DK16" s="1">
        <v>15</v>
      </c>
      <c r="DL16" s="1">
        <v>5</v>
      </c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>
        <v>15</v>
      </c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>
        <v>16</v>
      </c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>
        <v>12</v>
      </c>
      <c r="FJ16" s="1">
        <v>5</v>
      </c>
      <c r="FK16" s="1">
        <v>3</v>
      </c>
      <c r="FL16" s="1">
        <v>4</v>
      </c>
    </row>
    <row r="17" spans="2:168" x14ac:dyDescent="0.25">
      <c r="B17" s="1" t="str">
        <v>11</v>
      </c>
      <c r="C17" s="2" t="s">
        <v>9</v>
      </c>
      <c r="D17" s="3" t="s">
        <v>30</v>
      </c>
      <c r="E17" s="1">
        <v>5</v>
      </c>
      <c r="F17" s="1">
        <v>4</v>
      </c>
      <c r="G17" s="1">
        <v>3</v>
      </c>
      <c r="H17" s="1"/>
      <c r="I17" s="1">
        <v>15</v>
      </c>
      <c r="J17" s="1">
        <v>4</v>
      </c>
      <c r="K17" s="1">
        <v>3</v>
      </c>
      <c r="L17" s="1">
        <v>3</v>
      </c>
      <c r="M17" s="1">
        <v>4</v>
      </c>
      <c r="N17" s="1">
        <v>4</v>
      </c>
      <c r="O17" s="1"/>
      <c r="P17" s="1"/>
      <c r="Q17" s="1">
        <v>4</v>
      </c>
      <c r="R17" s="1">
        <v>3</v>
      </c>
      <c r="S17" s="1"/>
      <c r="T17" s="1"/>
      <c r="U17" s="1">
        <v>3</v>
      </c>
      <c r="V17" s="1">
        <v>5</v>
      </c>
      <c r="W17" s="1">
        <v>16</v>
      </c>
      <c r="X17" s="1"/>
      <c r="Y17" s="1">
        <v>17</v>
      </c>
      <c r="Z17" s="1">
        <v>9</v>
      </c>
      <c r="AA17" s="1">
        <v>14</v>
      </c>
      <c r="AB17" s="1">
        <v>16</v>
      </c>
      <c r="AC17" s="1">
        <v>10</v>
      </c>
      <c r="AD17" s="1">
        <v>16</v>
      </c>
      <c r="AE17" s="1"/>
      <c r="AF17" s="1"/>
      <c r="AG17" s="1"/>
      <c r="AH17" s="1"/>
      <c r="AI17" s="1"/>
      <c r="AJ17" s="1"/>
      <c r="AK17" s="1">
        <v>13</v>
      </c>
      <c r="AL17" s="1"/>
      <c r="AM17" s="1"/>
      <c r="AN17" s="1"/>
      <c r="AO17" s="1"/>
      <c r="AP17" s="1"/>
      <c r="AQ17" s="1"/>
      <c r="AR17" s="1"/>
      <c r="AS17" s="1">
        <v>10</v>
      </c>
      <c r="AT17" s="1"/>
      <c r="AU17" s="1"/>
      <c r="AV17" s="1"/>
      <c r="AW17" s="1"/>
      <c r="AX17" s="1"/>
      <c r="AY17" s="1"/>
      <c r="AZ17" s="1"/>
      <c r="BA17" s="1">
        <v>13</v>
      </c>
      <c r="BB17" s="1">
        <v>15</v>
      </c>
      <c r="BC17" s="1">
        <v>16</v>
      </c>
      <c r="BD17" s="1"/>
      <c r="BE17" s="1">
        <v>9</v>
      </c>
      <c r="BF17" s="1">
        <v>17</v>
      </c>
      <c r="BG17" s="1"/>
      <c r="BH17" s="1"/>
      <c r="BI17" s="1">
        <v>5</v>
      </c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>
        <v>17</v>
      </c>
      <c r="BV17" s="1"/>
      <c r="BW17" s="1"/>
      <c r="BX17" s="1"/>
      <c r="BY17" s="1">
        <v>5</v>
      </c>
      <c r="BZ17" s="1">
        <v>3</v>
      </c>
      <c r="CA17" s="1"/>
      <c r="CB17" s="1"/>
      <c r="CC17" s="1">
        <v>3</v>
      </c>
      <c r="CD17" s="1">
        <v>2</v>
      </c>
      <c r="CE17" s="1">
        <v>5</v>
      </c>
      <c r="CF17" s="1"/>
      <c r="CG17" s="1">
        <v>4</v>
      </c>
      <c r="CH17" s="1">
        <v>4</v>
      </c>
      <c r="CI17" s="1">
        <v>2</v>
      </c>
      <c r="CJ17" s="1">
        <v>5</v>
      </c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>
        <v>20</v>
      </c>
      <c r="DJ17" s="1">
        <v>10</v>
      </c>
      <c r="DK17" s="1">
        <v>19</v>
      </c>
      <c r="DL17" s="1">
        <v>6</v>
      </c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>
        <v>10</v>
      </c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>
        <v>17</v>
      </c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>
        <v>15</v>
      </c>
      <c r="FJ17" s="1">
        <v>4</v>
      </c>
      <c r="FK17" s="1">
        <v>3</v>
      </c>
      <c r="FL17" s="1">
        <v>4</v>
      </c>
    </row>
    <row r="18" spans="2:168" x14ac:dyDescent="0.25">
      <c r="B18" s="1" t="str">
        <v>12</v>
      </c>
      <c r="C18" s="2" t="s">
        <v>10</v>
      </c>
      <c r="D18" s="3" t="s">
        <v>29</v>
      </c>
      <c r="E18" s="1">
        <v>4</v>
      </c>
      <c r="F18" s="1">
        <v>4</v>
      </c>
      <c r="G18" s="1">
        <v>4</v>
      </c>
      <c r="H18" s="1"/>
      <c r="I18" s="1">
        <v>14</v>
      </c>
      <c r="J18" s="1">
        <v>4</v>
      </c>
      <c r="K18" s="1">
        <v>4</v>
      </c>
      <c r="L18" s="1">
        <v>3</v>
      </c>
      <c r="M18" s="1">
        <v>3</v>
      </c>
      <c r="N18" s="1">
        <v>2</v>
      </c>
      <c r="O18" s="1"/>
      <c r="P18" s="1"/>
      <c r="Q18" s="1">
        <v>4</v>
      </c>
      <c r="R18" s="1">
        <v>5</v>
      </c>
      <c r="S18" s="1"/>
      <c r="T18" s="1"/>
      <c r="U18" s="1">
        <v>4</v>
      </c>
      <c r="V18" s="1">
        <v>4</v>
      </c>
      <c r="W18" s="1">
        <v>15</v>
      </c>
      <c r="X18" s="1"/>
      <c r="Y18" s="1">
        <v>13</v>
      </c>
      <c r="Z18" s="1">
        <v>9</v>
      </c>
      <c r="AA18" s="1">
        <v>19</v>
      </c>
      <c r="AB18" s="1">
        <v>10</v>
      </c>
      <c r="AC18" s="1">
        <v>9</v>
      </c>
      <c r="AD18" s="1">
        <v>17</v>
      </c>
      <c r="AE18" s="1"/>
      <c r="AF18" s="1"/>
      <c r="AG18" s="1"/>
      <c r="AH18" s="1"/>
      <c r="AI18" s="1"/>
      <c r="AJ18" s="1"/>
      <c r="AK18" s="1">
        <v>15</v>
      </c>
      <c r="AL18" s="1"/>
      <c r="AM18" s="1"/>
      <c r="AN18" s="1"/>
      <c r="AO18" s="1"/>
      <c r="AP18" s="1"/>
      <c r="AQ18" s="1"/>
      <c r="AR18" s="1"/>
      <c r="AS18" s="1">
        <v>17</v>
      </c>
      <c r="AT18" s="1"/>
      <c r="AU18" s="1"/>
      <c r="AV18" s="1"/>
      <c r="AW18" s="1"/>
      <c r="AX18" s="1"/>
      <c r="AY18" s="1"/>
      <c r="AZ18" s="1"/>
      <c r="BA18" s="1">
        <v>17</v>
      </c>
      <c r="BB18" s="1">
        <v>20</v>
      </c>
      <c r="BC18" s="1">
        <v>16</v>
      </c>
      <c r="BD18" s="1"/>
      <c r="BE18" s="1">
        <v>6</v>
      </c>
      <c r="BF18" s="1">
        <v>10</v>
      </c>
      <c r="BG18" s="1"/>
      <c r="BH18" s="1"/>
      <c r="BI18" s="1">
        <v>6</v>
      </c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>
        <v>10</v>
      </c>
      <c r="BV18" s="1"/>
      <c r="BW18" s="1"/>
      <c r="BX18" s="1"/>
      <c r="BY18" s="1">
        <v>5</v>
      </c>
      <c r="BZ18" s="1">
        <v>4</v>
      </c>
      <c r="CA18" s="1"/>
      <c r="CB18" s="1"/>
      <c r="CC18" s="1">
        <v>4</v>
      </c>
      <c r="CD18" s="1">
        <v>4</v>
      </c>
      <c r="CE18" s="1">
        <v>5</v>
      </c>
      <c r="CF18" s="1"/>
      <c r="CG18" s="1">
        <v>3</v>
      </c>
      <c r="CH18" s="1">
        <v>5</v>
      </c>
      <c r="CI18" s="1">
        <v>3</v>
      </c>
      <c r="CJ18" s="1">
        <v>4</v>
      </c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>
        <v>8</v>
      </c>
      <c r="DJ18" s="1">
        <v>7</v>
      </c>
      <c r="DK18" s="1">
        <v>11</v>
      </c>
      <c r="DL18" s="1">
        <v>4</v>
      </c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>
        <v>10</v>
      </c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>
        <v>15</v>
      </c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>
        <v>18</v>
      </c>
      <c r="FJ18" s="1">
        <v>4</v>
      </c>
      <c r="FK18" s="1">
        <v>3</v>
      </c>
      <c r="FL18" s="1">
        <v>4</v>
      </c>
    </row>
    <row r="19" spans="2:168" x14ac:dyDescent="0.25">
      <c r="B19" s="1" t="str">
        <v>13</v>
      </c>
      <c r="C19" s="2" t="s">
        <v>11</v>
      </c>
      <c r="D19" s="3" t="s">
        <v>27</v>
      </c>
      <c r="E19" s="1">
        <v>5</v>
      </c>
      <c r="F19" s="1">
        <v>4</v>
      </c>
      <c r="G19" s="1">
        <v>3</v>
      </c>
      <c r="H19" s="1"/>
      <c r="I19" s="1">
        <v>8</v>
      </c>
      <c r="J19" s="1">
        <v>5</v>
      </c>
      <c r="K19" s="1">
        <v>4</v>
      </c>
      <c r="L19" s="1">
        <v>4</v>
      </c>
      <c r="M19" s="1">
        <v>2</v>
      </c>
      <c r="N19" s="1">
        <v>2</v>
      </c>
      <c r="O19" s="1"/>
      <c r="P19" s="1"/>
      <c r="Q19" s="1">
        <v>5</v>
      </c>
      <c r="R19" s="1">
        <v>3</v>
      </c>
      <c r="S19" s="1"/>
      <c r="T19" s="1"/>
      <c r="U19" s="1">
        <v>3</v>
      </c>
      <c r="V19" s="1">
        <v>4</v>
      </c>
      <c r="W19" s="1">
        <v>12</v>
      </c>
      <c r="X19" s="1"/>
      <c r="Y19" s="1">
        <v>14</v>
      </c>
      <c r="Z19" s="1">
        <v>9</v>
      </c>
      <c r="AA19" s="1">
        <v>18</v>
      </c>
      <c r="AB19" s="1">
        <v>16</v>
      </c>
      <c r="AC19" s="1">
        <v>14</v>
      </c>
      <c r="AD19" s="1">
        <v>19</v>
      </c>
      <c r="AE19" s="1"/>
      <c r="AF19" s="1"/>
      <c r="AG19" s="1"/>
      <c r="AH19" s="1"/>
      <c r="AI19" s="1"/>
      <c r="AJ19" s="1"/>
      <c r="AK19" s="1">
        <v>10</v>
      </c>
      <c r="AL19" s="1"/>
      <c r="AM19" s="1"/>
      <c r="AN19" s="1"/>
      <c r="AO19" s="1"/>
      <c r="AP19" s="1"/>
      <c r="AQ19" s="1"/>
      <c r="AR19" s="1"/>
      <c r="AS19" s="1">
        <v>10</v>
      </c>
      <c r="AT19" s="1"/>
      <c r="AU19" s="1"/>
      <c r="AV19" s="1"/>
      <c r="AW19" s="1"/>
      <c r="AX19" s="1"/>
      <c r="AY19" s="1"/>
      <c r="AZ19" s="1"/>
      <c r="BA19" s="1">
        <v>14</v>
      </c>
      <c r="BB19" s="1">
        <v>9</v>
      </c>
      <c r="BC19" s="1">
        <v>15</v>
      </c>
      <c r="BD19" s="1"/>
      <c r="BE19" s="1">
        <v>8</v>
      </c>
      <c r="BF19" s="1">
        <v>15</v>
      </c>
      <c r="BG19" s="1"/>
      <c r="BH19" s="1"/>
      <c r="BI19" s="1">
        <v>10</v>
      </c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>
        <v>15</v>
      </c>
      <c r="BV19" s="1"/>
      <c r="BW19" s="1"/>
      <c r="BX19" s="1"/>
      <c r="BY19" s="1">
        <v>4</v>
      </c>
      <c r="BZ19" s="1">
        <v>4</v>
      </c>
      <c r="CA19" s="1"/>
      <c r="CB19" s="1"/>
      <c r="CC19" s="1">
        <v>3</v>
      </c>
      <c r="CD19" s="1">
        <v>3</v>
      </c>
      <c r="CE19" s="1">
        <v>4</v>
      </c>
      <c r="CF19" s="1"/>
      <c r="CG19" s="1">
        <v>3</v>
      </c>
      <c r="CH19" s="1">
        <v>5</v>
      </c>
      <c r="CI19" s="1">
        <v>3</v>
      </c>
      <c r="CJ19" s="1">
        <v>4</v>
      </c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>
        <v>9</v>
      </c>
      <c r="DJ19" s="1">
        <v>9</v>
      </c>
      <c r="DK19" s="1">
        <v>11</v>
      </c>
      <c r="DL19" s="1">
        <v>7</v>
      </c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>
        <v>12</v>
      </c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>
        <v>17</v>
      </c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>
        <v>15</v>
      </c>
      <c r="FJ19" s="1">
        <v>4</v>
      </c>
      <c r="FK19" s="1">
        <v>3</v>
      </c>
      <c r="FL19" s="1">
        <v>4</v>
      </c>
    </row>
    <row r="20" spans="2:168" x14ac:dyDescent="0.25">
      <c r="B20" s="1" t="str">
        <v>14</v>
      </c>
      <c r="C20" s="2" t="s">
        <v>12</v>
      </c>
      <c r="D20" s="3" t="s">
        <v>30</v>
      </c>
      <c r="E20" s="1">
        <v>4</v>
      </c>
      <c r="F20" s="1">
        <v>4</v>
      </c>
      <c r="G20" s="1">
        <v>4</v>
      </c>
      <c r="H20" s="1"/>
      <c r="I20" s="1">
        <v>17</v>
      </c>
      <c r="J20" s="1">
        <v>3</v>
      </c>
      <c r="K20" s="1">
        <v>3</v>
      </c>
      <c r="L20" s="1">
        <v>4</v>
      </c>
      <c r="M20" s="1">
        <v>4</v>
      </c>
      <c r="N20" s="1">
        <v>3</v>
      </c>
      <c r="O20" s="1"/>
      <c r="P20" s="1"/>
      <c r="Q20" s="1">
        <v>5</v>
      </c>
      <c r="R20" s="1">
        <v>4</v>
      </c>
      <c r="S20" s="1"/>
      <c r="T20" s="1"/>
      <c r="U20" s="1">
        <v>2</v>
      </c>
      <c r="V20" s="1">
        <v>3</v>
      </c>
      <c r="W20" s="1">
        <v>8</v>
      </c>
      <c r="X20" s="1"/>
      <c r="Y20" s="1">
        <v>18</v>
      </c>
      <c r="Z20" s="1">
        <v>13</v>
      </c>
      <c r="AA20" s="1">
        <v>19</v>
      </c>
      <c r="AB20" s="1">
        <v>9</v>
      </c>
      <c r="AC20" s="1">
        <v>15</v>
      </c>
      <c r="AD20" s="1">
        <v>9</v>
      </c>
      <c r="AE20" s="1"/>
      <c r="AF20" s="1"/>
      <c r="AG20" s="1"/>
      <c r="AH20" s="1"/>
      <c r="AI20" s="1"/>
      <c r="AJ20" s="1"/>
      <c r="AK20" s="1">
        <v>16</v>
      </c>
      <c r="AL20" s="1"/>
      <c r="AM20" s="1"/>
      <c r="AN20" s="1"/>
      <c r="AO20" s="1"/>
      <c r="AP20" s="1"/>
      <c r="AQ20" s="1"/>
      <c r="AR20" s="1"/>
      <c r="AS20" s="1">
        <v>16</v>
      </c>
      <c r="AT20" s="1"/>
      <c r="AU20" s="1"/>
      <c r="AV20" s="1"/>
      <c r="AW20" s="1"/>
      <c r="AX20" s="1"/>
      <c r="AY20" s="1"/>
      <c r="AZ20" s="1"/>
      <c r="BA20" s="1">
        <v>12</v>
      </c>
      <c r="BB20" s="1">
        <v>14</v>
      </c>
      <c r="BC20" s="1">
        <v>9</v>
      </c>
      <c r="BD20" s="1"/>
      <c r="BE20" s="1">
        <v>10</v>
      </c>
      <c r="BF20" s="1">
        <v>17</v>
      </c>
      <c r="BG20" s="1"/>
      <c r="BH20" s="1"/>
      <c r="BI20" s="1">
        <v>8</v>
      </c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>
        <v>17</v>
      </c>
      <c r="BV20" s="1"/>
      <c r="BW20" s="1"/>
      <c r="BX20" s="1"/>
      <c r="BY20" s="1">
        <v>4</v>
      </c>
      <c r="BZ20" s="1">
        <v>4</v>
      </c>
      <c r="CA20" s="1"/>
      <c r="CB20" s="1"/>
      <c r="CC20" s="1">
        <v>5</v>
      </c>
      <c r="CD20" s="1">
        <v>3</v>
      </c>
      <c r="CE20" s="1">
        <v>4</v>
      </c>
      <c r="CF20" s="1"/>
      <c r="CG20" s="1">
        <v>3</v>
      </c>
      <c r="CH20" s="1">
        <v>4</v>
      </c>
      <c r="CI20" s="1">
        <v>3</v>
      </c>
      <c r="CJ20" s="1">
        <v>5</v>
      </c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>
        <v>16</v>
      </c>
      <c r="DJ20" s="1">
        <v>9</v>
      </c>
      <c r="DK20" s="1">
        <v>17</v>
      </c>
      <c r="DL20" s="1">
        <v>9</v>
      </c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>
        <v>11</v>
      </c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>
        <v>10</v>
      </c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>
        <v>14</v>
      </c>
      <c r="FJ20" s="1">
        <v>3</v>
      </c>
      <c r="FK20" s="1">
        <v>4</v>
      </c>
      <c r="FL20" s="1">
        <v>4</v>
      </c>
    </row>
    <row r="21" spans="2:168" x14ac:dyDescent="0.25">
      <c r="B21" s="1" t="str">
        <v>15</v>
      </c>
      <c r="C21" s="2" t="s">
        <v>13</v>
      </c>
      <c r="D21" s="3" t="s">
        <v>29</v>
      </c>
      <c r="E21" s="1">
        <v>3</v>
      </c>
      <c r="F21" s="1">
        <v>5</v>
      </c>
      <c r="G21" s="1">
        <v>3</v>
      </c>
      <c r="H21" s="1"/>
      <c r="I21" s="1">
        <v>13</v>
      </c>
      <c r="J21" s="1">
        <v>4</v>
      </c>
      <c r="K21" s="1">
        <v>5</v>
      </c>
      <c r="L21" s="1">
        <v>5</v>
      </c>
      <c r="M21" s="1">
        <v>3</v>
      </c>
      <c r="N21" s="1">
        <v>4</v>
      </c>
      <c r="O21" s="1"/>
      <c r="P21" s="1"/>
      <c r="Q21" s="1">
        <v>5</v>
      </c>
      <c r="R21" s="1">
        <v>5</v>
      </c>
      <c r="S21" s="1"/>
      <c r="T21" s="1"/>
      <c r="U21" s="1">
        <v>4</v>
      </c>
      <c r="V21" s="1">
        <v>4</v>
      </c>
      <c r="W21" s="1">
        <v>16</v>
      </c>
      <c r="X21" s="1"/>
      <c r="Y21" s="1">
        <v>17</v>
      </c>
      <c r="Z21" s="1">
        <v>11</v>
      </c>
      <c r="AA21" s="1">
        <v>17</v>
      </c>
      <c r="AB21" s="1">
        <v>13</v>
      </c>
      <c r="AC21" s="1">
        <v>9</v>
      </c>
      <c r="AD21" s="1">
        <v>14</v>
      </c>
      <c r="AE21" s="1"/>
      <c r="AF21" s="1"/>
      <c r="AG21" s="1"/>
      <c r="AH21" s="1"/>
      <c r="AI21" s="1"/>
      <c r="AJ21" s="1"/>
      <c r="AK21" s="1">
        <v>15</v>
      </c>
      <c r="AL21" s="1"/>
      <c r="AM21" s="1"/>
      <c r="AN21" s="1"/>
      <c r="AO21" s="1"/>
      <c r="AP21" s="1"/>
      <c r="AQ21" s="1"/>
      <c r="AR21" s="1"/>
      <c r="AS21" s="1">
        <v>15</v>
      </c>
      <c r="AT21" s="1"/>
      <c r="AU21" s="1"/>
      <c r="AV21" s="1"/>
      <c r="AW21" s="1"/>
      <c r="AX21" s="1"/>
      <c r="AY21" s="1"/>
      <c r="AZ21" s="1"/>
      <c r="BA21" s="1">
        <v>18</v>
      </c>
      <c r="BB21" s="1">
        <v>12</v>
      </c>
      <c r="BC21" s="1">
        <v>11</v>
      </c>
      <c r="BD21" s="1"/>
      <c r="BE21" s="1">
        <v>10</v>
      </c>
      <c r="BF21" s="1">
        <v>15</v>
      </c>
      <c r="BG21" s="1"/>
      <c r="BH21" s="1"/>
      <c r="BI21" s="1">
        <v>5</v>
      </c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>
        <v>15</v>
      </c>
      <c r="BV21" s="1"/>
      <c r="BW21" s="1"/>
      <c r="BX21" s="1"/>
      <c r="BY21" s="1">
        <v>3</v>
      </c>
      <c r="BZ21" s="1">
        <v>3</v>
      </c>
      <c r="CA21" s="1"/>
      <c r="CB21" s="1"/>
      <c r="CC21" s="1">
        <v>4</v>
      </c>
      <c r="CD21" s="1">
        <v>2</v>
      </c>
      <c r="CE21" s="1">
        <v>3</v>
      </c>
      <c r="CF21" s="1"/>
      <c r="CG21" s="1">
        <v>3</v>
      </c>
      <c r="CH21" s="1">
        <v>4</v>
      </c>
      <c r="CI21" s="1">
        <v>3</v>
      </c>
      <c r="CJ21" s="1">
        <v>3</v>
      </c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>
        <v>16</v>
      </c>
      <c r="DJ21" s="1">
        <v>9</v>
      </c>
      <c r="DK21" s="1">
        <v>17</v>
      </c>
      <c r="DL21" s="1">
        <v>10</v>
      </c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>
        <v>20</v>
      </c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>
        <v>10</v>
      </c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>
        <v>15</v>
      </c>
      <c r="FJ21" s="1">
        <v>3</v>
      </c>
      <c r="FK21" s="1">
        <v>2</v>
      </c>
      <c r="FL21" s="1">
        <v>4</v>
      </c>
    </row>
    <row r="22" spans="2:168" x14ac:dyDescent="0.25">
      <c r="B22" s="1" t="str">
        <v>16</v>
      </c>
      <c r="C22" s="2" t="s">
        <v>14</v>
      </c>
      <c r="D22" s="3" t="s">
        <v>30</v>
      </c>
      <c r="E22" s="1">
        <v>4</v>
      </c>
      <c r="F22" s="1">
        <v>4</v>
      </c>
      <c r="G22" s="1">
        <v>2</v>
      </c>
      <c r="H22" s="1"/>
      <c r="I22" s="1">
        <v>12</v>
      </c>
      <c r="J22" s="1">
        <v>3</v>
      </c>
      <c r="K22" s="1">
        <v>3</v>
      </c>
      <c r="L22" s="1">
        <v>4</v>
      </c>
      <c r="M22" s="1">
        <v>4</v>
      </c>
      <c r="N22" s="1">
        <v>2</v>
      </c>
      <c r="O22" s="1"/>
      <c r="P22" s="1"/>
      <c r="Q22" s="1">
        <v>4</v>
      </c>
      <c r="R22" s="1">
        <v>3</v>
      </c>
      <c r="S22" s="1"/>
      <c r="T22" s="1"/>
      <c r="U22" s="1">
        <v>4</v>
      </c>
      <c r="V22" s="1">
        <v>4</v>
      </c>
      <c r="W22" s="1">
        <v>13</v>
      </c>
      <c r="X22" s="1"/>
      <c r="Y22" s="1">
        <v>18</v>
      </c>
      <c r="Z22" s="1">
        <v>19</v>
      </c>
      <c r="AA22" s="1">
        <v>11</v>
      </c>
      <c r="AB22" s="1">
        <v>19</v>
      </c>
      <c r="AC22" s="1">
        <v>19</v>
      </c>
      <c r="AD22" s="1">
        <v>10</v>
      </c>
      <c r="AE22" s="1"/>
      <c r="AF22" s="1"/>
      <c r="AG22" s="1"/>
      <c r="AH22" s="1"/>
      <c r="AI22" s="1"/>
      <c r="AJ22" s="1"/>
      <c r="AK22" s="1">
        <v>14</v>
      </c>
      <c r="AL22" s="1"/>
      <c r="AM22" s="1"/>
      <c r="AN22" s="1"/>
      <c r="AO22" s="1"/>
      <c r="AP22" s="1"/>
      <c r="AQ22" s="1"/>
      <c r="AR22" s="1"/>
      <c r="AS22" s="1">
        <v>14</v>
      </c>
      <c r="AT22" s="1"/>
      <c r="AU22" s="1"/>
      <c r="AV22" s="1"/>
      <c r="AW22" s="1"/>
      <c r="AX22" s="1"/>
      <c r="AY22" s="1"/>
      <c r="AZ22" s="1"/>
      <c r="BA22" s="1">
        <v>18</v>
      </c>
      <c r="BB22" s="1">
        <v>11</v>
      </c>
      <c r="BC22" s="1">
        <v>9</v>
      </c>
      <c r="BD22" s="1"/>
      <c r="BE22" s="1">
        <v>8</v>
      </c>
      <c r="BF22" s="1">
        <v>15</v>
      </c>
      <c r="BG22" s="1"/>
      <c r="BH22" s="1"/>
      <c r="BI22" s="1">
        <v>9</v>
      </c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>
        <v>15</v>
      </c>
      <c r="BV22" s="1"/>
      <c r="BW22" s="1"/>
      <c r="BX22" s="1"/>
      <c r="BY22" s="1">
        <v>4</v>
      </c>
      <c r="BZ22" s="1">
        <v>3</v>
      </c>
      <c r="CA22" s="1"/>
      <c r="CB22" s="1"/>
      <c r="CC22" s="1">
        <v>4</v>
      </c>
      <c r="CD22" s="1">
        <v>4</v>
      </c>
      <c r="CE22" s="1">
        <v>5</v>
      </c>
      <c r="CF22" s="1"/>
      <c r="CG22" s="1">
        <v>4</v>
      </c>
      <c r="CH22" s="1">
        <v>3</v>
      </c>
      <c r="CI22" s="1">
        <v>2</v>
      </c>
      <c r="CJ22" s="1">
        <v>4</v>
      </c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>
        <v>17</v>
      </c>
      <c r="DJ22" s="1">
        <v>10</v>
      </c>
      <c r="DK22" s="1">
        <v>8</v>
      </c>
      <c r="DL22" s="1">
        <v>7</v>
      </c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>
        <v>9</v>
      </c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>
        <v>18</v>
      </c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>
        <v>8</v>
      </c>
      <c r="FJ22" s="1">
        <v>4</v>
      </c>
      <c r="FK22" s="1">
        <v>3</v>
      </c>
      <c r="FL22" s="1">
        <v>4</v>
      </c>
    </row>
    <row r="23" spans="2:168" x14ac:dyDescent="0.25">
      <c r="B23" s="1" t="str">
        <v>17</v>
      </c>
      <c r="C23" s="2" t="s">
        <v>15</v>
      </c>
      <c r="D23" s="3" t="s">
        <v>27</v>
      </c>
      <c r="E23" s="1">
        <v>3</v>
      </c>
      <c r="F23" s="1">
        <v>3</v>
      </c>
      <c r="G23" s="1">
        <v>4</v>
      </c>
      <c r="H23" s="1"/>
      <c r="I23" s="1">
        <v>11</v>
      </c>
      <c r="J23" s="1">
        <v>3</v>
      </c>
      <c r="K23" s="1">
        <v>4</v>
      </c>
      <c r="L23" s="1">
        <v>4</v>
      </c>
      <c r="M23" s="1">
        <v>2</v>
      </c>
      <c r="N23" s="1">
        <v>3</v>
      </c>
      <c r="O23" s="1"/>
      <c r="P23" s="1"/>
      <c r="Q23" s="1">
        <v>4</v>
      </c>
      <c r="R23" s="1">
        <v>4</v>
      </c>
      <c r="S23" s="1"/>
      <c r="T23" s="1"/>
      <c r="U23" s="1">
        <v>2</v>
      </c>
      <c r="V23" s="1">
        <v>4</v>
      </c>
      <c r="W23" s="1">
        <v>13</v>
      </c>
      <c r="X23" s="1"/>
      <c r="Y23" s="1">
        <v>17</v>
      </c>
      <c r="Z23" s="1">
        <v>18</v>
      </c>
      <c r="AA23" s="1">
        <v>16</v>
      </c>
      <c r="AB23" s="1">
        <v>17</v>
      </c>
      <c r="AC23" s="1">
        <v>14</v>
      </c>
      <c r="AD23" s="1">
        <v>17</v>
      </c>
      <c r="AE23" s="1"/>
      <c r="AF23" s="1"/>
      <c r="AG23" s="1"/>
      <c r="AH23" s="1"/>
      <c r="AI23" s="1"/>
      <c r="AJ23" s="1"/>
      <c r="AK23" s="1">
        <v>9</v>
      </c>
      <c r="AL23" s="1"/>
      <c r="AM23" s="1"/>
      <c r="AN23" s="1"/>
      <c r="AO23" s="1"/>
      <c r="AP23" s="1"/>
      <c r="AQ23" s="1"/>
      <c r="AR23" s="1"/>
      <c r="AS23" s="1">
        <v>9</v>
      </c>
      <c r="AT23" s="1"/>
      <c r="AU23" s="1"/>
      <c r="AV23" s="1"/>
      <c r="AW23" s="1"/>
      <c r="AX23" s="1"/>
      <c r="AY23" s="1"/>
      <c r="AZ23" s="1"/>
      <c r="BA23" s="1">
        <v>12</v>
      </c>
      <c r="BB23" s="1">
        <v>10</v>
      </c>
      <c r="BC23" s="1">
        <v>9</v>
      </c>
      <c r="BD23" s="1"/>
      <c r="BE23" s="1">
        <v>4</v>
      </c>
      <c r="BF23" s="1">
        <v>14</v>
      </c>
      <c r="BG23" s="1"/>
      <c r="BH23" s="1"/>
      <c r="BI23" s="1">
        <v>6</v>
      </c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>
        <v>14</v>
      </c>
      <c r="BV23" s="1"/>
      <c r="BW23" s="1"/>
      <c r="BX23" s="1"/>
      <c r="BY23" s="1">
        <v>5</v>
      </c>
      <c r="BZ23" s="1">
        <v>2</v>
      </c>
      <c r="CA23" s="1"/>
      <c r="CB23" s="1"/>
      <c r="CC23" s="1">
        <v>3</v>
      </c>
      <c r="CD23" s="1">
        <v>2</v>
      </c>
      <c r="CE23" s="1">
        <v>3</v>
      </c>
      <c r="CF23" s="1"/>
      <c r="CG23" s="1">
        <v>3</v>
      </c>
      <c r="CH23" s="1">
        <v>4</v>
      </c>
      <c r="CI23" s="1">
        <v>2</v>
      </c>
      <c r="CJ23" s="1">
        <v>5</v>
      </c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>
        <v>15</v>
      </c>
      <c r="DJ23" s="1">
        <v>5</v>
      </c>
      <c r="DK23" s="1">
        <v>16</v>
      </c>
      <c r="DL23" s="1">
        <v>5</v>
      </c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>
        <v>9</v>
      </c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>
        <v>18</v>
      </c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>
        <v>14</v>
      </c>
      <c r="FJ23" s="1">
        <v>3</v>
      </c>
      <c r="FK23" s="1">
        <v>4</v>
      </c>
      <c r="FL23" s="1">
        <v>4</v>
      </c>
    </row>
    <row r="24" spans="2:168" x14ac:dyDescent="0.25">
      <c r="B24" s="1" t="str">
        <v>18</v>
      </c>
      <c r="C24" s="2" t="s">
        <v>16</v>
      </c>
      <c r="D24" s="3" t="s">
        <v>29</v>
      </c>
      <c r="E24" s="1">
        <v>5</v>
      </c>
      <c r="F24" s="1">
        <v>4</v>
      </c>
      <c r="G24" s="1">
        <v>4</v>
      </c>
      <c r="H24" s="1"/>
      <c r="I24" s="1">
        <v>9</v>
      </c>
      <c r="J24" s="1">
        <v>3</v>
      </c>
      <c r="K24" s="1">
        <v>3</v>
      </c>
      <c r="L24" s="1">
        <v>3</v>
      </c>
      <c r="M24" s="1">
        <v>4</v>
      </c>
      <c r="N24" s="1">
        <v>3</v>
      </c>
      <c r="O24" s="1"/>
      <c r="P24" s="1"/>
      <c r="Q24" s="1">
        <v>3</v>
      </c>
      <c r="R24" s="1">
        <v>4</v>
      </c>
      <c r="S24" s="1"/>
      <c r="T24" s="1"/>
      <c r="U24" s="1">
        <v>3</v>
      </c>
      <c r="V24" s="1">
        <v>3</v>
      </c>
      <c r="W24" s="1">
        <v>13</v>
      </c>
      <c r="X24" s="1"/>
      <c r="Y24" s="1">
        <v>13</v>
      </c>
      <c r="Z24" s="1">
        <v>10</v>
      </c>
      <c r="AA24" s="1">
        <v>15</v>
      </c>
      <c r="AB24" s="1">
        <v>17</v>
      </c>
      <c r="AC24" s="1">
        <v>13</v>
      </c>
      <c r="AD24" s="1">
        <v>9</v>
      </c>
      <c r="AE24" s="1"/>
      <c r="AF24" s="1"/>
      <c r="AG24" s="1"/>
      <c r="AH24" s="1"/>
      <c r="AI24" s="1"/>
      <c r="AJ24" s="1"/>
      <c r="AK24" s="1">
        <v>13</v>
      </c>
      <c r="AL24" s="1"/>
      <c r="AM24" s="1"/>
      <c r="AN24" s="1"/>
      <c r="AO24" s="1"/>
      <c r="AP24" s="1"/>
      <c r="AQ24" s="1"/>
      <c r="AR24" s="1"/>
      <c r="AS24" s="1">
        <v>9</v>
      </c>
      <c r="AT24" s="1"/>
      <c r="AU24" s="1"/>
      <c r="AV24" s="1"/>
      <c r="AW24" s="1"/>
      <c r="AX24" s="1"/>
      <c r="AY24" s="1"/>
      <c r="AZ24" s="1"/>
      <c r="BA24" s="1">
        <v>12</v>
      </c>
      <c r="BB24" s="1">
        <v>8</v>
      </c>
      <c r="BC24" s="1">
        <v>8</v>
      </c>
      <c r="BD24" s="1"/>
      <c r="BE24" s="1">
        <v>5</v>
      </c>
      <c r="BF24" s="1">
        <v>8</v>
      </c>
      <c r="BG24" s="1"/>
      <c r="BH24" s="1"/>
      <c r="BI24" s="1">
        <v>5</v>
      </c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>
        <v>8</v>
      </c>
      <c r="BV24" s="1"/>
      <c r="BW24" s="1"/>
      <c r="BX24" s="1"/>
      <c r="BY24" s="1">
        <v>4</v>
      </c>
      <c r="BZ24" s="1">
        <v>3</v>
      </c>
      <c r="CA24" s="1"/>
      <c r="CB24" s="1"/>
      <c r="CC24" s="1">
        <v>5</v>
      </c>
      <c r="CD24" s="1">
        <v>3</v>
      </c>
      <c r="CE24" s="1">
        <v>3</v>
      </c>
      <c r="CF24" s="1"/>
      <c r="CG24" s="1">
        <v>3</v>
      </c>
      <c r="CH24" s="1">
        <v>4</v>
      </c>
      <c r="CI24" s="1">
        <v>2</v>
      </c>
      <c r="CJ24" s="1">
        <v>4</v>
      </c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>
        <v>13</v>
      </c>
      <c r="DJ24" s="1">
        <v>7</v>
      </c>
      <c r="DK24" s="1">
        <v>12</v>
      </c>
      <c r="DL24" s="1">
        <v>9</v>
      </c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>
        <v>18</v>
      </c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>
        <v>14</v>
      </c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>
        <v>10</v>
      </c>
      <c r="FJ24" s="1">
        <v>4</v>
      </c>
      <c r="FK24" s="1">
        <v>3</v>
      </c>
      <c r="FL24" s="1">
        <v>3</v>
      </c>
    </row>
    <row r="25" spans="2:168" x14ac:dyDescent="0.25">
      <c r="B25" s="1" t="str">
        <v>19</v>
      </c>
      <c r="C25" s="2" t="s">
        <v>24</v>
      </c>
      <c r="D25" s="3" t="s">
        <v>30</v>
      </c>
      <c r="E25" s="1">
        <v>5</v>
      </c>
      <c r="F25" s="1">
        <v>4</v>
      </c>
      <c r="G25" s="1">
        <v>2</v>
      </c>
      <c r="H25" s="1"/>
      <c r="I25" s="1">
        <v>17</v>
      </c>
      <c r="J25" s="1">
        <v>4</v>
      </c>
      <c r="K25" s="1">
        <v>5</v>
      </c>
      <c r="L25" s="1">
        <v>3</v>
      </c>
      <c r="M25" s="1">
        <v>3</v>
      </c>
      <c r="N25" s="1">
        <v>3</v>
      </c>
      <c r="O25" s="1"/>
      <c r="P25" s="1"/>
      <c r="Q25" s="1">
        <v>4</v>
      </c>
      <c r="R25" s="1">
        <v>4</v>
      </c>
      <c r="S25" s="1"/>
      <c r="T25" s="1"/>
      <c r="U25" s="1">
        <v>2</v>
      </c>
      <c r="V25" s="1">
        <v>4</v>
      </c>
      <c r="W25" s="1">
        <v>10</v>
      </c>
      <c r="X25" s="1"/>
      <c r="Y25" s="1">
        <v>8</v>
      </c>
      <c r="Z25" s="1">
        <v>13</v>
      </c>
      <c r="AA25" s="1">
        <v>11</v>
      </c>
      <c r="AB25" s="1">
        <v>12</v>
      </c>
      <c r="AC25" s="1">
        <v>15</v>
      </c>
      <c r="AD25" s="1">
        <v>18</v>
      </c>
      <c r="AE25" s="1"/>
      <c r="AF25" s="1"/>
      <c r="AG25" s="1"/>
      <c r="AH25" s="1"/>
      <c r="AI25" s="1"/>
      <c r="AJ25" s="1"/>
      <c r="AK25" s="1">
        <v>9</v>
      </c>
      <c r="AL25" s="1"/>
      <c r="AM25" s="1"/>
      <c r="AN25" s="1"/>
      <c r="AO25" s="1"/>
      <c r="AP25" s="1"/>
      <c r="AQ25" s="1"/>
      <c r="AR25" s="1"/>
      <c r="AS25" s="1">
        <v>9</v>
      </c>
      <c r="AT25" s="1"/>
      <c r="AU25" s="1"/>
      <c r="AV25" s="1"/>
      <c r="AW25" s="1"/>
      <c r="AX25" s="1"/>
      <c r="AY25" s="1"/>
      <c r="AZ25" s="1"/>
      <c r="BA25" s="1">
        <v>16</v>
      </c>
      <c r="BB25" s="1">
        <v>14</v>
      </c>
      <c r="BC25" s="1">
        <v>19</v>
      </c>
      <c r="BD25" s="1"/>
      <c r="BE25" s="1">
        <v>8</v>
      </c>
      <c r="BF25" s="1">
        <v>16</v>
      </c>
      <c r="BG25" s="1"/>
      <c r="BH25" s="1"/>
      <c r="BI25" s="1">
        <v>6</v>
      </c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>
        <v>16</v>
      </c>
      <c r="BV25" s="1"/>
      <c r="BW25" s="1"/>
      <c r="BX25" s="1"/>
      <c r="BY25" s="1">
        <v>4</v>
      </c>
      <c r="BZ25" s="1">
        <v>2</v>
      </c>
      <c r="CA25" s="1"/>
      <c r="CB25" s="1"/>
      <c r="CC25" s="1">
        <v>5</v>
      </c>
      <c r="CD25" s="1">
        <v>3</v>
      </c>
      <c r="CE25" s="1">
        <v>3</v>
      </c>
      <c r="CF25" s="1"/>
      <c r="CG25" s="1">
        <v>4</v>
      </c>
      <c r="CH25" s="1">
        <v>4</v>
      </c>
      <c r="CI25" s="1">
        <v>3</v>
      </c>
      <c r="CJ25" s="1">
        <v>4</v>
      </c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>
        <v>9</v>
      </c>
      <c r="DJ25" s="1">
        <v>5</v>
      </c>
      <c r="DK25" s="1">
        <v>12</v>
      </c>
      <c r="DL25" s="1">
        <v>6</v>
      </c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>
        <v>9</v>
      </c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>
        <v>10</v>
      </c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>
        <v>14</v>
      </c>
      <c r="FJ25" s="1">
        <v>5</v>
      </c>
      <c r="FK25" s="1">
        <v>3</v>
      </c>
      <c r="FL25" s="1">
        <v>3</v>
      </c>
    </row>
    <row r="26" spans="2:168" x14ac:dyDescent="0.25">
      <c r="B26" s="1" t="str">
        <v>20</v>
      </c>
      <c r="C26" s="2" t="s">
        <v>17</v>
      </c>
      <c r="D26" s="3" t="s">
        <v>30</v>
      </c>
      <c r="E26" s="1">
        <v>3</v>
      </c>
      <c r="F26" s="1">
        <v>4</v>
      </c>
      <c r="G26" s="1">
        <v>3</v>
      </c>
      <c r="H26" s="1"/>
      <c r="I26" s="1">
        <v>13</v>
      </c>
      <c r="J26" s="1">
        <v>3</v>
      </c>
      <c r="K26" s="1">
        <v>5</v>
      </c>
      <c r="L26" s="1">
        <v>5</v>
      </c>
      <c r="M26" s="1">
        <v>3</v>
      </c>
      <c r="N26" s="1">
        <v>3</v>
      </c>
      <c r="O26" s="1"/>
      <c r="P26" s="1"/>
      <c r="Q26" s="1">
        <v>4</v>
      </c>
      <c r="R26" s="1">
        <v>4</v>
      </c>
      <c r="S26" s="1"/>
      <c r="T26" s="1"/>
      <c r="U26" s="1">
        <v>3</v>
      </c>
      <c r="V26" s="1">
        <v>4</v>
      </c>
      <c r="W26" s="1">
        <v>14</v>
      </c>
      <c r="X26" s="1"/>
      <c r="Y26" s="1">
        <v>16</v>
      </c>
      <c r="Z26" s="1">
        <v>17</v>
      </c>
      <c r="AA26" s="1">
        <v>19</v>
      </c>
      <c r="AB26" s="1">
        <v>16</v>
      </c>
      <c r="AC26" s="1">
        <v>9</v>
      </c>
      <c r="AD26" s="1">
        <v>8</v>
      </c>
      <c r="AE26" s="1"/>
      <c r="AF26" s="1"/>
      <c r="AG26" s="1"/>
      <c r="AH26" s="1"/>
      <c r="AI26" s="1"/>
      <c r="AJ26" s="1"/>
      <c r="AK26" s="1">
        <v>18</v>
      </c>
      <c r="AL26" s="1"/>
      <c r="AM26" s="1"/>
      <c r="AN26" s="1"/>
      <c r="AO26" s="1"/>
      <c r="AP26" s="1"/>
      <c r="AQ26" s="1"/>
      <c r="AR26" s="1"/>
      <c r="AS26" s="1">
        <v>18</v>
      </c>
      <c r="AT26" s="1"/>
      <c r="AU26" s="1"/>
      <c r="AV26" s="1"/>
      <c r="AW26" s="1"/>
      <c r="AX26" s="1"/>
      <c r="AY26" s="1"/>
      <c r="AZ26" s="1"/>
      <c r="BA26" s="1">
        <v>14</v>
      </c>
      <c r="BB26" s="1">
        <v>13</v>
      </c>
      <c r="BC26" s="1">
        <v>19</v>
      </c>
      <c r="BD26" s="1"/>
      <c r="BE26" s="1">
        <v>6</v>
      </c>
      <c r="BF26" s="1">
        <v>11</v>
      </c>
      <c r="BG26" s="1"/>
      <c r="BH26" s="1"/>
      <c r="BI26" s="1">
        <v>7</v>
      </c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>
        <v>11</v>
      </c>
      <c r="BV26" s="1"/>
      <c r="BW26" s="1"/>
      <c r="BX26" s="1"/>
      <c r="BY26" s="1">
        <v>3</v>
      </c>
      <c r="BZ26" s="1">
        <v>2</v>
      </c>
      <c r="CA26" s="1"/>
      <c r="CB26" s="1"/>
      <c r="CC26" s="1">
        <v>4</v>
      </c>
      <c r="CD26" s="1">
        <v>2</v>
      </c>
      <c r="CE26" s="1">
        <v>4</v>
      </c>
      <c r="CF26" s="1"/>
      <c r="CG26" s="1">
        <v>3</v>
      </c>
      <c r="CH26" s="1">
        <v>4</v>
      </c>
      <c r="CI26" s="1">
        <v>4</v>
      </c>
      <c r="CJ26" s="1">
        <v>4</v>
      </c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>
        <v>13</v>
      </c>
      <c r="DJ26" s="1">
        <v>9</v>
      </c>
      <c r="DK26" s="1">
        <v>20</v>
      </c>
      <c r="DL26" s="1">
        <v>8</v>
      </c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>
        <v>15</v>
      </c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>
        <v>15</v>
      </c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>
        <v>19</v>
      </c>
      <c r="FJ26" s="1">
        <v>4</v>
      </c>
      <c r="FK26" s="1">
        <v>4</v>
      </c>
      <c r="FL26" s="1">
        <v>4</v>
      </c>
    </row>
    <row r="27" spans="2:168" x14ac:dyDescent="0.25">
      <c r="B27" s="1" t="str">
        <v>21</v>
      </c>
      <c r="C27" s="2" t="s">
        <v>18</v>
      </c>
      <c r="D27" s="3" t="s">
        <v>26</v>
      </c>
      <c r="E27" s="1">
        <v>3</v>
      </c>
      <c r="F27" s="1">
        <v>4</v>
      </c>
      <c r="G27" s="1">
        <v>3</v>
      </c>
      <c r="H27" s="1"/>
      <c r="I27" s="1">
        <v>8</v>
      </c>
      <c r="J27" s="1">
        <v>4</v>
      </c>
      <c r="K27" s="1">
        <v>3</v>
      </c>
      <c r="L27" s="1">
        <v>4</v>
      </c>
      <c r="M27" s="1">
        <v>3</v>
      </c>
      <c r="N27" s="1">
        <v>3</v>
      </c>
      <c r="O27" s="1"/>
      <c r="P27" s="1"/>
      <c r="Q27" s="1">
        <v>3</v>
      </c>
      <c r="R27" s="1">
        <v>3</v>
      </c>
      <c r="S27" s="1"/>
      <c r="T27" s="1"/>
      <c r="U27" s="1">
        <v>3</v>
      </c>
      <c r="V27" s="1">
        <v>4</v>
      </c>
      <c r="W27" s="1">
        <v>8</v>
      </c>
      <c r="X27" s="1"/>
      <c r="Y27" s="1">
        <v>12</v>
      </c>
      <c r="Z27" s="1">
        <v>17</v>
      </c>
      <c r="AA27" s="1">
        <v>13</v>
      </c>
      <c r="AB27" s="1">
        <v>9</v>
      </c>
      <c r="AC27" s="1">
        <v>14</v>
      </c>
      <c r="AD27" s="1">
        <v>11</v>
      </c>
      <c r="AE27" s="1"/>
      <c r="AF27" s="1"/>
      <c r="AG27" s="1"/>
      <c r="AH27" s="1"/>
      <c r="AI27" s="1"/>
      <c r="AJ27" s="1"/>
      <c r="AK27" s="1">
        <v>11</v>
      </c>
      <c r="AL27" s="1"/>
      <c r="AM27" s="1"/>
      <c r="AN27" s="1"/>
      <c r="AO27" s="1"/>
      <c r="AP27" s="1"/>
      <c r="AQ27" s="1"/>
      <c r="AR27" s="1"/>
      <c r="AS27" s="1">
        <v>11</v>
      </c>
      <c r="AT27" s="1"/>
      <c r="AU27" s="1"/>
      <c r="AV27" s="1"/>
      <c r="AW27" s="1"/>
      <c r="AX27" s="1"/>
      <c r="AY27" s="1"/>
      <c r="AZ27" s="1"/>
      <c r="BA27" s="1">
        <v>8</v>
      </c>
      <c r="BB27" s="1">
        <v>14</v>
      </c>
      <c r="BC27" s="1">
        <v>17</v>
      </c>
      <c r="BD27" s="1"/>
      <c r="BE27" s="1">
        <v>5</v>
      </c>
      <c r="BF27" s="1">
        <v>19</v>
      </c>
      <c r="BG27" s="1"/>
      <c r="BH27" s="1"/>
      <c r="BI27" s="1">
        <v>10</v>
      </c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>
        <v>19</v>
      </c>
      <c r="BV27" s="1"/>
      <c r="BW27" s="1"/>
      <c r="BX27" s="1"/>
      <c r="BY27" s="1">
        <v>5</v>
      </c>
      <c r="BZ27" s="1">
        <v>2</v>
      </c>
      <c r="CA27" s="1"/>
      <c r="CB27" s="1"/>
      <c r="CC27" s="1">
        <v>4</v>
      </c>
      <c r="CD27" s="1">
        <v>3</v>
      </c>
      <c r="CE27" s="1">
        <v>5</v>
      </c>
      <c r="CF27" s="1"/>
      <c r="CG27" s="1">
        <v>4</v>
      </c>
      <c r="CH27" s="1">
        <v>4</v>
      </c>
      <c r="CI27" s="1">
        <v>3</v>
      </c>
      <c r="CJ27" s="1">
        <v>5</v>
      </c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>
        <v>19</v>
      </c>
      <c r="DJ27" s="1">
        <v>6</v>
      </c>
      <c r="DK27" s="1">
        <v>19</v>
      </c>
      <c r="DL27" s="1">
        <v>8</v>
      </c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>
        <v>13</v>
      </c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>
        <v>16</v>
      </c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>
        <v>14</v>
      </c>
      <c r="FJ27" s="1">
        <v>4</v>
      </c>
      <c r="FK27" s="1">
        <v>3</v>
      </c>
      <c r="FL27" s="1">
        <v>3</v>
      </c>
    </row>
    <row r="28" spans="2:168" x14ac:dyDescent="0.25">
      <c r="B28" s="1" t="str">
        <v>22</v>
      </c>
      <c r="C28" s="2" t="s">
        <v>19</v>
      </c>
      <c r="D28" s="3" t="s">
        <v>30</v>
      </c>
      <c r="E28" s="1">
        <v>4</v>
      </c>
      <c r="F28" s="1">
        <v>3</v>
      </c>
      <c r="G28" s="1">
        <v>3</v>
      </c>
      <c r="H28" s="1"/>
      <c r="I28" s="1">
        <v>13</v>
      </c>
      <c r="J28" s="1">
        <v>5</v>
      </c>
      <c r="K28" s="1">
        <v>3</v>
      </c>
      <c r="L28" s="1">
        <v>5</v>
      </c>
      <c r="M28" s="1">
        <v>4</v>
      </c>
      <c r="N28" s="1">
        <v>2</v>
      </c>
      <c r="O28" s="1"/>
      <c r="P28" s="1"/>
      <c r="Q28" s="1">
        <v>3</v>
      </c>
      <c r="R28" s="1">
        <v>3</v>
      </c>
      <c r="S28" s="1"/>
      <c r="T28" s="1"/>
      <c r="U28" s="1">
        <v>2</v>
      </c>
      <c r="V28" s="1">
        <v>4</v>
      </c>
      <c r="W28" s="1">
        <v>17</v>
      </c>
      <c r="X28" s="1"/>
      <c r="Y28" s="1">
        <v>15</v>
      </c>
      <c r="Z28" s="1">
        <v>13</v>
      </c>
      <c r="AA28" s="1">
        <v>20</v>
      </c>
      <c r="AB28" s="1">
        <v>18</v>
      </c>
      <c r="AC28" s="1">
        <v>17</v>
      </c>
      <c r="AD28" s="1">
        <v>17</v>
      </c>
      <c r="AE28" s="1"/>
      <c r="AF28" s="1"/>
      <c r="AG28" s="1"/>
      <c r="AH28" s="1"/>
      <c r="AI28" s="1"/>
      <c r="AJ28" s="1"/>
      <c r="AK28" s="1">
        <v>10</v>
      </c>
      <c r="AL28" s="1"/>
      <c r="AM28" s="1"/>
      <c r="AN28" s="1"/>
      <c r="AO28" s="1"/>
      <c r="AP28" s="1"/>
      <c r="AQ28" s="1"/>
      <c r="AR28" s="1"/>
      <c r="AS28" s="1">
        <v>10</v>
      </c>
      <c r="AT28" s="1"/>
      <c r="AU28" s="1"/>
      <c r="AV28" s="1"/>
      <c r="AW28" s="1"/>
      <c r="AX28" s="1"/>
      <c r="AY28" s="1"/>
      <c r="AZ28" s="1"/>
      <c r="BA28" s="1">
        <v>16</v>
      </c>
      <c r="BB28" s="1">
        <v>12</v>
      </c>
      <c r="BC28" s="1">
        <v>8</v>
      </c>
      <c r="BD28" s="1"/>
      <c r="BE28" s="1">
        <v>10</v>
      </c>
      <c r="BF28" s="1">
        <v>13</v>
      </c>
      <c r="BG28" s="1"/>
      <c r="BH28" s="1"/>
      <c r="BI28" s="1">
        <v>6</v>
      </c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>
        <v>13</v>
      </c>
      <c r="BV28" s="1"/>
      <c r="BW28" s="1"/>
      <c r="BX28" s="1"/>
      <c r="BY28" s="1">
        <v>3</v>
      </c>
      <c r="BZ28" s="1">
        <v>4</v>
      </c>
      <c r="CA28" s="1"/>
      <c r="CB28" s="1"/>
      <c r="CC28" s="1">
        <v>3</v>
      </c>
      <c r="CD28" s="1">
        <v>4</v>
      </c>
      <c r="CE28" s="1">
        <v>4</v>
      </c>
      <c r="CF28" s="1"/>
      <c r="CG28" s="1">
        <v>4</v>
      </c>
      <c r="CH28" s="1">
        <v>5</v>
      </c>
      <c r="CI28" s="1">
        <v>3</v>
      </c>
      <c r="CJ28" s="1">
        <v>3</v>
      </c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>
        <v>14</v>
      </c>
      <c r="DJ28" s="1">
        <v>5</v>
      </c>
      <c r="DK28" s="1">
        <v>9</v>
      </c>
      <c r="DL28" s="1">
        <v>6</v>
      </c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>
        <v>16</v>
      </c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>
        <v>9</v>
      </c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>
        <v>16</v>
      </c>
      <c r="FJ28" s="1">
        <v>5</v>
      </c>
      <c r="FK28" s="1">
        <v>4</v>
      </c>
      <c r="FL28" s="1">
        <v>4</v>
      </c>
    </row>
    <row r="29" spans="2:168" x14ac:dyDescent="0.25">
      <c r="B29" s="1" t="str">
        <v>23</v>
      </c>
      <c r="C29" s="2" t="s">
        <v>20</v>
      </c>
      <c r="D29" s="3" t="s">
        <v>29</v>
      </c>
      <c r="E29" s="1">
        <v>5</v>
      </c>
      <c r="F29" s="1">
        <v>5</v>
      </c>
      <c r="G29" s="1">
        <v>2</v>
      </c>
      <c r="H29" s="1"/>
      <c r="I29" s="1">
        <v>14</v>
      </c>
      <c r="J29" s="1">
        <v>5</v>
      </c>
      <c r="K29" s="1">
        <v>4</v>
      </c>
      <c r="L29" s="1">
        <v>3</v>
      </c>
      <c r="M29" s="1">
        <v>2</v>
      </c>
      <c r="N29" s="1">
        <v>4</v>
      </c>
      <c r="O29" s="1"/>
      <c r="P29" s="1"/>
      <c r="Q29" s="1">
        <v>4</v>
      </c>
      <c r="R29" s="1">
        <v>4</v>
      </c>
      <c r="S29" s="1"/>
      <c r="T29" s="1"/>
      <c r="U29" s="1">
        <v>3</v>
      </c>
      <c r="V29" s="1">
        <v>5</v>
      </c>
      <c r="W29" s="1">
        <v>19</v>
      </c>
      <c r="X29" s="1"/>
      <c r="Y29" s="1">
        <v>18</v>
      </c>
      <c r="Z29" s="1">
        <v>19</v>
      </c>
      <c r="AA29" s="1">
        <v>11</v>
      </c>
      <c r="AB29" s="1">
        <v>13</v>
      </c>
      <c r="AC29" s="1">
        <v>17</v>
      </c>
      <c r="AD29" s="1">
        <v>16</v>
      </c>
      <c r="AE29" s="1"/>
      <c r="AF29" s="1"/>
      <c r="AG29" s="1"/>
      <c r="AH29" s="1"/>
      <c r="AI29" s="1"/>
      <c r="AJ29" s="1"/>
      <c r="AK29" s="1">
        <v>13</v>
      </c>
      <c r="AL29" s="1"/>
      <c r="AM29" s="1"/>
      <c r="AN29" s="1"/>
      <c r="AO29" s="1"/>
      <c r="AP29" s="1"/>
      <c r="AQ29" s="1"/>
      <c r="AR29" s="1"/>
      <c r="AS29" s="1">
        <v>13</v>
      </c>
      <c r="AT29" s="1"/>
      <c r="AU29" s="1"/>
      <c r="AV29" s="1"/>
      <c r="AW29" s="1"/>
      <c r="AX29" s="1"/>
      <c r="AY29" s="1"/>
      <c r="AZ29" s="1"/>
      <c r="BA29" s="1">
        <v>13</v>
      </c>
      <c r="BB29" s="1">
        <v>14</v>
      </c>
      <c r="BC29" s="1">
        <v>19</v>
      </c>
      <c r="BD29" s="1"/>
      <c r="BE29" s="1">
        <v>5</v>
      </c>
      <c r="BF29" s="1">
        <v>8</v>
      </c>
      <c r="BG29" s="1"/>
      <c r="BH29" s="1"/>
      <c r="BI29" s="1">
        <v>7</v>
      </c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>
        <v>8</v>
      </c>
      <c r="BV29" s="1"/>
      <c r="BW29" s="1"/>
      <c r="BX29" s="1"/>
      <c r="BY29" s="1">
        <v>5</v>
      </c>
      <c r="BZ29" s="1">
        <v>3</v>
      </c>
      <c r="CA29" s="1"/>
      <c r="CB29" s="1"/>
      <c r="CC29" s="1">
        <v>5</v>
      </c>
      <c r="CD29" s="1">
        <v>3</v>
      </c>
      <c r="CE29" s="1">
        <v>5</v>
      </c>
      <c r="CF29" s="1"/>
      <c r="CG29" s="1">
        <v>3</v>
      </c>
      <c r="CH29" s="1">
        <v>4</v>
      </c>
      <c r="CI29" s="1">
        <v>4</v>
      </c>
      <c r="CJ29" s="1">
        <v>3</v>
      </c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>
        <v>16</v>
      </c>
      <c r="DJ29" s="1">
        <v>7</v>
      </c>
      <c r="DK29" s="1">
        <v>9</v>
      </c>
      <c r="DL29" s="1">
        <v>5</v>
      </c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>
        <v>14</v>
      </c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>
        <v>9</v>
      </c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>
        <v>10</v>
      </c>
      <c r="FJ29" s="1">
        <v>3</v>
      </c>
      <c r="FK29" s="1">
        <v>3</v>
      </c>
      <c r="FL29" s="1">
        <v>4</v>
      </c>
    </row>
    <row r="30" spans="2:168" x14ac:dyDescent="0.25">
      <c r="B30" s="1" t="str">
        <v>24</v>
      </c>
      <c r="C30" s="2" t="s">
        <v>21</v>
      </c>
      <c r="D30" s="3" t="s">
        <v>27</v>
      </c>
      <c r="E30" s="1">
        <v>5</v>
      </c>
      <c r="F30" s="1">
        <v>4</v>
      </c>
      <c r="G30" s="1">
        <v>2</v>
      </c>
      <c r="H30" s="1"/>
      <c r="I30" s="1">
        <v>15</v>
      </c>
      <c r="J30" s="1">
        <v>3</v>
      </c>
      <c r="K30" s="1">
        <v>4</v>
      </c>
      <c r="L30" s="1">
        <v>3</v>
      </c>
      <c r="M30" s="1">
        <v>2</v>
      </c>
      <c r="N30" s="1">
        <v>2</v>
      </c>
      <c r="O30" s="1"/>
      <c r="P30" s="1"/>
      <c r="Q30" s="1">
        <v>4</v>
      </c>
      <c r="R30" s="1">
        <v>3</v>
      </c>
      <c r="S30" s="1"/>
      <c r="T30" s="1"/>
      <c r="U30" s="1">
        <v>2</v>
      </c>
      <c r="V30" s="1">
        <v>5</v>
      </c>
      <c r="W30" s="1">
        <v>17</v>
      </c>
      <c r="X30" s="1"/>
      <c r="Y30" s="1">
        <v>11</v>
      </c>
      <c r="Z30" s="1">
        <v>8</v>
      </c>
      <c r="AA30" s="1">
        <v>15</v>
      </c>
      <c r="AB30" s="1">
        <v>13</v>
      </c>
      <c r="AC30" s="1">
        <v>9</v>
      </c>
      <c r="AD30" s="1">
        <v>14</v>
      </c>
      <c r="AE30" s="1"/>
      <c r="AF30" s="1"/>
      <c r="AG30" s="1"/>
      <c r="AH30" s="1"/>
      <c r="AI30" s="1"/>
      <c r="AJ30" s="1"/>
      <c r="AK30" s="1">
        <v>15</v>
      </c>
      <c r="AL30" s="1"/>
      <c r="AM30" s="1"/>
      <c r="AN30" s="1"/>
      <c r="AO30" s="1"/>
      <c r="AP30" s="1"/>
      <c r="AQ30" s="1"/>
      <c r="AR30" s="1"/>
      <c r="AS30" s="1">
        <v>15</v>
      </c>
      <c r="AT30" s="1"/>
      <c r="AU30" s="1"/>
      <c r="AV30" s="1"/>
      <c r="AW30" s="1"/>
      <c r="AX30" s="1"/>
      <c r="AY30" s="1"/>
      <c r="AZ30" s="1"/>
      <c r="BA30" s="1">
        <v>13</v>
      </c>
      <c r="BB30" s="1">
        <v>8</v>
      </c>
      <c r="BC30" s="1">
        <v>15</v>
      </c>
      <c r="BD30" s="1"/>
      <c r="BE30" s="1">
        <v>9</v>
      </c>
      <c r="BF30" s="1">
        <v>16</v>
      </c>
      <c r="BG30" s="1"/>
      <c r="BH30" s="1"/>
      <c r="BI30" s="1">
        <v>5</v>
      </c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>
        <v>16</v>
      </c>
      <c r="BV30" s="1"/>
      <c r="BW30" s="1"/>
      <c r="BX30" s="1"/>
      <c r="BY30" s="1">
        <v>4</v>
      </c>
      <c r="BZ30" s="1">
        <v>3</v>
      </c>
      <c r="CA30" s="1"/>
      <c r="CB30" s="1"/>
      <c r="CC30" s="1">
        <v>4</v>
      </c>
      <c r="CD30" s="1">
        <v>4</v>
      </c>
      <c r="CE30" s="1">
        <v>4</v>
      </c>
      <c r="CF30" s="1"/>
      <c r="CG30" s="1">
        <v>4</v>
      </c>
      <c r="CH30" s="1">
        <v>3</v>
      </c>
      <c r="CI30" s="1">
        <v>4</v>
      </c>
      <c r="CJ30" s="1">
        <v>4</v>
      </c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>
        <v>13</v>
      </c>
      <c r="DJ30" s="1">
        <v>9</v>
      </c>
      <c r="DK30" s="1">
        <v>11</v>
      </c>
      <c r="DL30" s="1">
        <v>8</v>
      </c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>
        <v>12</v>
      </c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>
        <v>18</v>
      </c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>
        <v>9</v>
      </c>
      <c r="FJ30" s="1">
        <v>5</v>
      </c>
      <c r="FK30" s="1">
        <v>3</v>
      </c>
      <c r="FL30" s="1">
        <v>4</v>
      </c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32</v>
      </c>
      <c r="C2" s="261"/>
      <c r="D2" s="261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45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IFERROR(VLOOKUP(E$4,'Instrumentos de Evaluación'!$E$8:$AU$96,42,FALSE),"")</f>
        <v>EP01</v>
      </c>
      <c r="F5" s="41" t="str">
        <f>IFERROR(VLOOKUP(F$4,'Instrumentos de Evaluación'!$E$8:$AU$96,42,FALSE),"")</f>
        <v>EP03</v>
      </c>
      <c r="G5" s="41" t="str">
        <f>IFERROR(VLOOKUP(G$4,'Instrumentos de Evaluación'!$E$8:$AU$96,42,FALSE),"")</f>
        <v>EP06</v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>EP00</v>
      </c>
      <c r="J5" s="41" t="str">
        <f>IFERROR(VLOOKUP(J$4,'Instrumentos de Evaluación'!$F$8:$AU$96,41,FALSE),"")</f>
        <v>EP01</v>
      </c>
      <c r="K5" s="41" t="str">
        <f>IFERROR(VLOOKUP(K$4,'Instrumentos de Evaluación'!$F$8:$AU$96,41,FALSE),"")</f>
        <v>EP03</v>
      </c>
      <c r="L5" s="41" t="str">
        <f>IFERROR(VLOOKUP(L$4,'Instrumentos de Evaluación'!$F$8:$AU$96,41,FALSE),"")</f>
        <v>EP05</v>
      </c>
      <c r="M5" s="41" t="str">
        <f>IFERROR(VLOOKUP(M$4,'Instrumentos de Evaluación'!$G$8:$AU$96,40,FALSE),"")</f>
        <v>EP02</v>
      </c>
      <c r="N5" s="41" t="str">
        <f>IFERROR(VLOOKUP(N$4,'Instrumentos de Evaluación'!$G$8:$AU$96,40,FALSE),"")</f>
        <v>EP04</v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>EP01</v>
      </c>
      <c r="R5" s="41" t="str">
        <f>IFERROR(VLOOKUP(R$4,'Instrumentos de Evaluación'!$H$8:$AU$96,39,FALSE),"")</f>
        <v>EF01</v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>EF02</v>
      </c>
      <c r="V5" s="41" t="str">
        <f>IFERROR(VLOOKUP(V$4,'Instrumentos de Evaluación'!$I$8:$AU$96,38,FALSE),"")</f>
        <v>EF05</v>
      </c>
      <c r="W5" s="41" t="str">
        <f>IFERROR(VLOOKUP(W$4,'Instrumentos de Evaluación'!$I$8:$AU$96,38,FALSE),"")</f>
        <v>PC100</v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>PC100</v>
      </c>
      <c r="Z5" s="41" t="str">
        <f>IFERROR(VLOOKUP(Z$4,'Instrumentos de Evaluación'!$J$8:$AU$96,37,FALSE),"")</f>
        <v>PC200</v>
      </c>
      <c r="AA5" s="41" t="str">
        <f>IFERROR(VLOOKUP(AA$4,'Instrumentos de Evaluación'!$J$8:$AU$96,37,FALSE),"")</f>
        <v>PC300</v>
      </c>
      <c r="AB5" s="41" t="str">
        <f>IFERROR(VLOOKUP(AB$4,'Instrumentos de Evaluación'!$J$8:$AU$96,37,FALSE),"")</f>
        <v>PC400</v>
      </c>
      <c r="AC5" s="41" t="str">
        <f>IFERROR(VLOOKUP(AC$4,'Instrumentos de Evaluación'!$K$8:$AU$96,36,FALSE),"")</f>
        <v>LB100</v>
      </c>
      <c r="AD5" s="41" t="str">
        <f>IFERROR(VLOOKUP(AD$4,'Instrumentos de Evaluación'!$K$8:$AU$96,36,FALSE),"")</f>
        <v>LB200</v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>IN100</v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>IN200</v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>PO00</v>
      </c>
      <c r="BB5" s="41" t="str">
        <f>IFERROR(VLOOKUP(BB$4,'Instrumentos de Evaluación'!$Q$8:$AU$96,30,FALSE),"")</f>
        <v>DC00</v>
      </c>
      <c r="BC5" s="41" t="str">
        <f>IFERROR(VLOOKUP(BC$4,'Instrumentos de Evaluación'!$Q$8:$AU$96,30,FALSE),"")</f>
        <v>TE01</v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>ET01</v>
      </c>
      <c r="BF5" s="41" t="str">
        <f>IFERROR(VLOOKUP(BF$4,'Instrumentos de Evaluación'!$R$8:$AU$96,29,FALSE),"")</f>
        <v>PU01</v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>PO01</v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>EP00</v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>EP01</v>
      </c>
      <c r="BZ5" s="41" t="str">
        <f>IFERROR(VLOOKUP(BZ$4,'Instrumentos de Evaluación'!$W$8:$AU$96,24,FALSE),"")</f>
        <v>EP02</v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>EP03</v>
      </c>
      <c r="CD5" s="41" t="str">
        <f>IFERROR(VLOOKUP(CD$4,'Instrumentos de Evaluación'!$X$8:$AU$96,23,FALSE),"")</f>
        <v>EP04</v>
      </c>
      <c r="CE5" s="41" t="str">
        <f>IFERROR(VLOOKUP(CE$4,'Instrumentos de Evaluación'!$X$8:$AU$96,23,FALSE),"")</f>
        <v>EP05</v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>EP06</v>
      </c>
      <c r="CH5" s="41" t="str">
        <f>IFERROR(VLOOKUP(CH$4,'Instrumentos de Evaluación'!$Y$8:$AU$96,22,FALSE),"")</f>
        <v>EP07</v>
      </c>
      <c r="CI5" s="41" t="str">
        <f>IFERROR(VLOOKUP(CI$4,'Instrumentos de Evaluación'!$Y$8:$AU$96,22,FALSE),"")</f>
        <v>EP08</v>
      </c>
      <c r="CJ5" s="41" t="str">
        <f>IFERROR(VLOOKUP(CJ$4,'Instrumentos de Evaluación'!$Y$8:$AU$96,22,FALSE),"")</f>
        <v>EP09</v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>LB100</v>
      </c>
      <c r="DJ5" s="41" t="str">
        <f>IFERROR(VLOOKUP(DJ$4,'Instrumentos de Evaluación'!$AF$8:$AU$96,15,FALSE),"")</f>
        <v>LB101</v>
      </c>
      <c r="DK5" s="41" t="str">
        <f>IFERROR(VLOOKUP(DK$4,'Instrumentos de Evaluación'!$AF$8:$AU$96,15,FALSE),"")</f>
        <v>LB200</v>
      </c>
      <c r="DL5" s="41" t="str">
        <f>IFERROR(VLOOKUP(DL$4,'Instrumentos de Evaluación'!$AF$8:$AU$96,15,FALSE),"")</f>
        <v>LB201</v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>LB100</v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>LB200</v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>EP00</v>
      </c>
      <c r="FJ5" s="41" t="str">
        <f>IFERROR(VLOOKUP(FJ$4,'Instrumentos de Evaluación'!$AS$8:$AU$96,2,FALSE),"")</f>
        <v>EP01</v>
      </c>
      <c r="FK5" s="41" t="str">
        <f>IFERROR(VLOOKUP(FK$4,'Instrumentos de Evaluación'!$AS$8:$AU$96,2,FALSE),"")</f>
        <v>EP02</v>
      </c>
      <c r="FL5" s="41" t="str">
        <f>IFERROR(VLOOKUP(FL$4,'Instrumentos de Evaluación'!$AS$8:$AU$96,2,FALSE),"")</f>
        <v>EP03</v>
      </c>
    </row>
    <row r="6" spans="2:168" ht="18" customHeight="1" x14ac:dyDescent="0.25">
      <c r="B6" s="258"/>
      <c r="C6" s="178"/>
      <c r="D6" s="39" t="s">
        <v>44</v>
      </c>
      <c r="E6" s="38">
        <f>IFERROR(VLOOKUP(E$4,'Instrumentos de Evaluación'!$E$8:$AU$96,43,FALSE),"")</f>
        <v>5</v>
      </c>
      <c r="F6" s="38">
        <f>IFERROR(VLOOKUP(F$4,'Instrumentos de Evaluación'!$E$8:$AU$96,43,FALSE),"")</f>
        <v>5</v>
      </c>
      <c r="G6" s="38">
        <f>IFERROR(VLOOKUP(G$4,'Instrumentos de Evaluación'!$E$8:$AU$96,43,FALSE),"")</f>
        <v>4</v>
      </c>
      <c r="H6" s="38" t="str">
        <f>IFERROR(VLOOKUP(H$4,'Instrumentos de Evaluación'!$E$8:$AU$96,43,FALSE),"")</f>
        <v/>
      </c>
      <c r="I6" s="41">
        <f>IFERROR(VLOOKUP(I$4,'Instrumentos de Evaluación'!$F$8:$AU$96,42,FALSE),"")</f>
        <v>20</v>
      </c>
      <c r="J6" s="41">
        <f>IFERROR(VLOOKUP(J$4,'Instrumentos de Evaluación'!$F$8:$AU$96,42,FALSE),"")</f>
        <v>5</v>
      </c>
      <c r="K6" s="41">
        <f>IFERROR(VLOOKUP(K$4,'Instrumentos de Evaluación'!$F$8:$AU$96,42,FALSE),"")</f>
        <v>5</v>
      </c>
      <c r="L6" s="41">
        <f>IFERROR(VLOOKUP(L$4,'Instrumentos de Evaluación'!$F$8:$AU$96,42,FALSE),"")</f>
        <v>5</v>
      </c>
      <c r="M6" s="41">
        <f>IFERROR(VLOOKUP(M$4,'Instrumentos de Evaluación'!$G$8:$AU$96,41,FALSE),"")</f>
        <v>4</v>
      </c>
      <c r="N6" s="41">
        <f>IFERROR(VLOOKUP(N$4,'Instrumentos de Evaluación'!$G$8:$AU$96,41,FALSE),"")</f>
        <v>4</v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>
        <f>IFERROR(VLOOKUP(Q$4,'Instrumentos de Evaluación'!$H$8:$AU$96,40,FALSE),"")</f>
        <v>5</v>
      </c>
      <c r="R6" s="41">
        <f>IFERROR(VLOOKUP(R$4,'Instrumentos de Evaluación'!$H$8:$AU$96,40,FALSE),"")</f>
        <v>5</v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>
        <f>IFERROR(VLOOKUP(U$4,'Instrumentos de Evaluación'!$I$8:$AU$96,39,FALSE),"")</f>
        <v>4</v>
      </c>
      <c r="V6" s="41">
        <f>IFERROR(VLOOKUP(V$4,'Instrumentos de Evaluación'!$I$8:$AU$96,39,FALSE),"")</f>
        <v>5</v>
      </c>
      <c r="W6" s="41">
        <f>IFERROR(VLOOKUP(W$4,'Instrumentos de Evaluación'!$I$8:$AU$96,39,FALSE),"")</f>
        <v>20</v>
      </c>
      <c r="X6" s="41" t="str">
        <f>IFERROR(VLOOKUP(X$4,'Instrumentos de Evaluación'!$I$8:$AU$96,39,FALSE),"")</f>
        <v/>
      </c>
      <c r="Y6" s="41">
        <f>IFERROR(VLOOKUP(Y$4,'Instrumentos de Evaluación'!$J$8:$AU$96,38,FALSE),"")</f>
        <v>20</v>
      </c>
      <c r="Z6" s="41">
        <f>IFERROR(VLOOKUP(Z$4,'Instrumentos de Evaluación'!$J$8:$AU$96,38,FALSE),"")</f>
        <v>20</v>
      </c>
      <c r="AA6" s="41">
        <f>IFERROR(VLOOKUP(AA$4,'Instrumentos de Evaluación'!$J$8:$AU$96,38,FALSE),"")</f>
        <v>20</v>
      </c>
      <c r="AB6" s="41">
        <f>IFERROR(VLOOKUP(AB$4,'Instrumentos de Evaluación'!$J$8:$AU$96,38,FALSE),"")</f>
        <v>20</v>
      </c>
      <c r="AC6" s="41">
        <f>IFERROR(VLOOKUP(AC$4,'Instrumentos de Evaluación'!$K$8:$AU$96,37,FALSE),"")</f>
        <v>20</v>
      </c>
      <c r="AD6" s="41">
        <f>IFERROR(VLOOKUP(AD$4,'Instrumentos de Evaluación'!$K$8:$AU$96,37,FALSE),"")</f>
        <v>20</v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>
        <f>IFERROR(VLOOKUP(AK$4,'Instrumentos de Evaluación'!$M$8:$AU$96,35,FALSE),"")</f>
        <v>20</v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>
        <f>IFERROR(VLOOKUP(AS$4,'Instrumentos de Evaluación'!$O$8:$AU$96,33,FALSE),"")</f>
        <v>20</v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>
        <f>IFERROR(VLOOKUP(BA$4,'Instrumentos de Evaluación'!$Q$8:$AU$96,31,FALSE),"")</f>
        <v>20</v>
      </c>
      <c r="BB6" s="41">
        <f>IFERROR(VLOOKUP(BB$4,'Instrumentos de Evaluación'!$Q$8:$AU$96,31,FALSE),"")</f>
        <v>20</v>
      </c>
      <c r="BC6" s="41">
        <f>IFERROR(VLOOKUP(BC$4,'Instrumentos de Evaluación'!$Q$8:$AU$96,31,FALSE),"")</f>
        <v>20</v>
      </c>
      <c r="BD6" s="41" t="str">
        <f>IFERROR(VLOOKUP(BD$4,'Instrumentos de Evaluación'!$Q$8:$AU$96,31,FALSE),"")</f>
        <v/>
      </c>
      <c r="BE6" s="41">
        <f>IFERROR(VLOOKUP(BE$4,'Instrumentos de Evaluación'!$R$8:$AU$96,30,FALSE),"")</f>
        <v>10</v>
      </c>
      <c r="BF6" s="41">
        <f>IFERROR(VLOOKUP(BF$4,'Instrumentos de Evaluación'!$R$8:$AU$96,30,FALSE),"")</f>
        <v>20</v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>
        <f>IFERROR(VLOOKUP(BI$4,'Instrumentos de Evaluación'!$S$8:$AU$96,29,FALSE),"")</f>
        <v>10</v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>
        <f>IFERROR(VLOOKUP(BU$4,'Instrumentos de Evaluación'!$V$8:$AU$96,26,FALSE),"")</f>
        <v>20</v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>
        <f>IFERROR(VLOOKUP(BY$4,'Instrumentos de Evaluación'!$W$8:$AU$96,25,FALSE),"")</f>
        <v>5</v>
      </c>
      <c r="BZ6" s="41">
        <f>IFERROR(VLOOKUP(BZ$4,'Instrumentos de Evaluación'!$W$8:$AU$96,25,FALSE),"")</f>
        <v>4</v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>
        <f>IFERROR(VLOOKUP(CC$4,'Instrumentos de Evaluación'!$X$8:$AU$96,24,FALSE),"")</f>
        <v>5</v>
      </c>
      <c r="CD6" s="41">
        <f>IFERROR(VLOOKUP(CD$4,'Instrumentos de Evaluación'!$X$8:$AU$96,24,FALSE),"")</f>
        <v>4</v>
      </c>
      <c r="CE6" s="41">
        <f>IFERROR(VLOOKUP(CE$4,'Instrumentos de Evaluación'!$X$8:$AU$96,24,FALSE),"")</f>
        <v>5</v>
      </c>
      <c r="CF6" s="41" t="str">
        <f>IFERROR(VLOOKUP(CF$4,'Instrumentos de Evaluación'!$X$8:$AU$96,24,FALSE),"")</f>
        <v/>
      </c>
      <c r="CG6" s="41">
        <f>IFERROR(VLOOKUP(CG$4,'Instrumentos de Evaluación'!$Y$8:$AU$96,23,FALSE),"")</f>
        <v>4</v>
      </c>
      <c r="CH6" s="41">
        <f>IFERROR(VLOOKUP(CH$4,'Instrumentos de Evaluación'!$Y$8:$AU$96,23,FALSE),"")</f>
        <v>5</v>
      </c>
      <c r="CI6" s="41">
        <f>IFERROR(VLOOKUP(CI$4,'Instrumentos de Evaluación'!$Y$8:$AU$96,23,FALSE),"")</f>
        <v>4</v>
      </c>
      <c r="CJ6" s="41">
        <f>IFERROR(VLOOKUP(CJ$4,'Instrumentos de Evaluación'!$Y$8:$AU$96,23,FALSE),"")</f>
        <v>5</v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>
        <f>IFERROR(VLOOKUP(DI$4,'Instrumentos de Evaluación'!$AF$8:$AU$96,16,FALSE),"")</f>
        <v>20</v>
      </c>
      <c r="DJ6" s="41">
        <f>IFERROR(VLOOKUP(DJ$4,'Instrumentos de Evaluación'!$AF$8:$AU$96,16,FALSE),"")</f>
        <v>10</v>
      </c>
      <c r="DK6" s="41">
        <f>IFERROR(VLOOKUP(DK$4,'Instrumentos de Evaluación'!$AF$8:$AU$96,16,FALSE),"")</f>
        <v>20</v>
      </c>
      <c r="DL6" s="41">
        <f>IFERROR(VLOOKUP(DL$4,'Instrumentos de Evaluación'!$AF$8:$AU$96,16,FALSE),"")</f>
        <v>10</v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>
        <f>IFERROR(VLOOKUP(EC$4,'Instrumentos de Evaluación'!$AK$8:$AU$96,11,FALSE),"")</f>
        <v>20</v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>
        <f>IFERROR(VLOOKUP(ES$4,'Instrumentos de Evaluación'!$AO$8:$AU$96,7,FALSE),"")</f>
        <v>20</v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>
        <f>IFERROR(VLOOKUP(FI$4,'Instrumentos de Evaluación'!$AS$8:$AU$96,3,FALSE),"")</f>
        <v>20</v>
      </c>
      <c r="FJ6" s="41">
        <f>IFERROR(VLOOKUP(FJ$4,'Instrumentos de Evaluación'!$AS$8:$AU$96,3,FALSE),"")</f>
        <v>5</v>
      </c>
      <c r="FK6" s="41">
        <f>IFERROR(VLOOKUP(FK$4,'Instrumentos de Evaluación'!$AS$8:$AU$96,3,FALSE),"")</f>
        <v>4</v>
      </c>
      <c r="FL6" s="41">
        <f>IFERROR(VLOOKUP(FL$4,'Instrumentos de Evaluación'!$AS$8:$AU$96,3,FALSE),"")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43">
        <f>IF(ISBLANK('Nota de Estudiantes'!E7),"",IF(E$6="","Falta",20*'Nota de Estudiantes'!E7/E$6))</f>
        <v>12</v>
      </c>
      <c r="F7" s="43">
        <f>IF(ISBLANK('Nota de Estudiantes'!F7),"",IF(F$6="","Falta",20*'Nota de Estudiantes'!F7/F$6))</f>
        <v>20</v>
      </c>
      <c r="G7" s="43">
        <f>IF(ISBLANK('Nota de Estudiantes'!G7),"",IF(G$6="","Falta",20*'Nota de Estudiantes'!G7/G$6))</f>
        <v>10</v>
      </c>
      <c r="H7" s="43" t="str">
        <f>IF(ISBLANK('Nota de Estudiantes'!H7),"",IF(H$6="","Falta",20*'Nota de Estudiantes'!H7/H$6))</f>
        <v/>
      </c>
      <c r="I7" s="43">
        <f>IF(ISBLANK('Nota de Estudiantes'!I7),"",IF(I$6="","Falta",20*'Nota de Estudiantes'!I7/I$6))</f>
        <v>19</v>
      </c>
      <c r="J7" s="43">
        <f>IF(ISBLANK('Nota de Estudiantes'!J7),"",IF(J$6="","Falta",20*'Nota de Estudiantes'!J7/J$6))</f>
        <v>12</v>
      </c>
      <c r="K7" s="43">
        <f>IF(ISBLANK('Nota de Estudiantes'!K7),"",IF(K$6="","Falta",20*'Nota de Estudiantes'!K7/K$6))</f>
        <v>12</v>
      </c>
      <c r="L7" s="43">
        <f>IF(ISBLANK('Nota de Estudiantes'!L7),"",IF(L$6="","Falta",20*'Nota de Estudiantes'!L7/L$6))</f>
        <v>16</v>
      </c>
      <c r="M7" s="43">
        <f>IF(ISBLANK('Nota de Estudiantes'!M7),"",IF(M$6="","Falta",20*'Nota de Estudiantes'!M7/M$6))</f>
        <v>20</v>
      </c>
      <c r="N7" s="43">
        <f>IF(ISBLANK('Nota de Estudiantes'!N7),"",IF(N$6="","Falta",20*'Nota de Estudiantes'!N7/N$6))</f>
        <v>15</v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>
        <f>IF(ISBLANK('Nota de Estudiantes'!Q7),"",IF(Q$6="","Falta",20*'Nota de Estudiantes'!Q7/Q$6))</f>
        <v>20</v>
      </c>
      <c r="R7" s="43">
        <f>IF(ISBLANK('Nota de Estudiantes'!R7),"",IF(R$6="","Falta",20*'Nota de Estudiantes'!R7/R$6))</f>
        <v>12</v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>
        <f>IF(ISBLANK('Nota de Estudiantes'!U7),"",IF(U$6="","Falta",20*'Nota de Estudiantes'!U7/U$6))</f>
        <v>20</v>
      </c>
      <c r="V7" s="43">
        <f>IF(ISBLANK('Nota de Estudiantes'!V7),"",IF(V$6="","Falta",20*'Nota de Estudiantes'!V7/V$6))</f>
        <v>12</v>
      </c>
      <c r="W7" s="43">
        <f>IF(ISBLANK('Nota de Estudiantes'!W7),"",IF(W$6="","Falta",20*'Nota de Estudiantes'!W7/W$6))</f>
        <v>16</v>
      </c>
      <c r="X7" s="43" t="str">
        <f>IF(ISBLANK('Nota de Estudiantes'!X7),"",IF(X$6="","Falta",20*'Nota de Estudiantes'!X7/X$6))</f>
        <v/>
      </c>
      <c r="Y7" s="43">
        <f>IF(ISBLANK('Nota de Estudiantes'!Y7),"",IF(Y$6="","Falta",20*'Nota de Estudiantes'!Y7/Y$6))</f>
        <v>20</v>
      </c>
      <c r="Z7" s="43">
        <f>IF(ISBLANK('Nota de Estudiantes'!Z7),"",IF(Z$6="","Falta",20*'Nota de Estudiantes'!Z7/Z$6))</f>
        <v>17</v>
      </c>
      <c r="AA7" s="43">
        <f>IF(ISBLANK('Nota de Estudiantes'!AA7),"",IF(AA$6="","Falta",20*'Nota de Estudiantes'!AA7/AA$6))</f>
        <v>14</v>
      </c>
      <c r="AB7" s="43">
        <f>IF(ISBLANK('Nota de Estudiantes'!AB7),"",IF(AB$6="","Falta",20*'Nota de Estudiantes'!AB7/AB$6))</f>
        <v>9</v>
      </c>
      <c r="AC7" s="43">
        <f>IF(ISBLANK('Nota de Estudiantes'!AC7),"",IF(AC$6="","Falta",20*'Nota de Estudiantes'!AC7/AC$6))</f>
        <v>20</v>
      </c>
      <c r="AD7" s="43">
        <f>IF(ISBLANK('Nota de Estudiantes'!AD7),"",IF(AD$6="","Falta",20*'Nota de Estudiantes'!AD7/AD$6))</f>
        <v>18</v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>
        <f>IF(ISBLANK('Nota de Estudiantes'!AK7),"",IF(AK$6="","Falta",20*'Nota de Estudiantes'!AK7/AK$6))</f>
        <v>10</v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>
        <f>IF(ISBLANK('Nota de Estudiantes'!AS7),"",IF(AS$6="","Falta",20*'Nota de Estudiantes'!AS7/AS$6))</f>
        <v>18</v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>
        <f>IF(ISBLANK('Nota de Estudiantes'!BA7),"",IF(BA$6="","Falta",20*'Nota de Estudiantes'!BA7/BA$6))</f>
        <v>18</v>
      </c>
      <c r="BB7" s="43">
        <f>IF(ISBLANK('Nota de Estudiantes'!BB7),"",IF(BB$6="","Falta",20*'Nota de Estudiantes'!BB7/BB$6))</f>
        <v>14</v>
      </c>
      <c r="BC7" s="43">
        <f>IF(ISBLANK('Nota de Estudiantes'!BC7),"",IF(BC$6="","Falta",20*'Nota de Estudiantes'!BC7/BC$6))</f>
        <v>17</v>
      </c>
      <c r="BD7" s="43" t="str">
        <f>IF(ISBLANK('Nota de Estudiantes'!BD7),"",IF(BD$6="","Falta",20*'Nota de Estudiantes'!BD7/BD$6))</f>
        <v/>
      </c>
      <c r="BE7" s="43">
        <f>IF(ISBLANK('Nota de Estudiantes'!BE7),"",IF(BE$6="","Falta",20*'Nota de Estudiantes'!BE7/BE$6))</f>
        <v>14</v>
      </c>
      <c r="BF7" s="43">
        <f>IF(ISBLANK('Nota de Estudiantes'!BF7),"",IF(BF$6="","Falta",20*'Nota de Estudiantes'!BF7/BF$6))</f>
        <v>12</v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>
        <f>IF(ISBLANK('Nota de Estudiantes'!BI7),"",IF(BI$6="","Falta",20*'Nota de Estudiantes'!BI7/BI$6))</f>
        <v>12</v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>
        <f>IF(ISBLANK('Nota de Estudiantes'!BU7),"",IF(BU$6="","Falta",20*'Nota de Estudiantes'!BU7/BU$6))</f>
        <v>12</v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>
        <f>IF(ISBLANK('Nota de Estudiantes'!BY7),"",IF(BY$6="","Falta",20*'Nota de Estudiantes'!BY7/BY$6))</f>
        <v>16</v>
      </c>
      <c r="BZ7" s="43">
        <f>IF(ISBLANK('Nota de Estudiantes'!BZ7),"",IF(BZ$6="","Falta",20*'Nota de Estudiantes'!BZ7/BZ$6))</f>
        <v>15</v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>
        <f>IF(ISBLANK('Nota de Estudiantes'!CC7),"",IF(CC$6="","Falta",20*'Nota de Estudiantes'!CC7/CC$6))</f>
        <v>20</v>
      </c>
      <c r="CD7" s="43">
        <f>IF(ISBLANK('Nota de Estudiantes'!CD7),"",IF(CD$6="","Falta",20*'Nota de Estudiantes'!CD7/CD$6))</f>
        <v>15</v>
      </c>
      <c r="CE7" s="43">
        <f>IF(ISBLANK('Nota de Estudiantes'!CE7),"",IF(CE$6="","Falta",20*'Nota de Estudiantes'!CE7/CE$6))</f>
        <v>16</v>
      </c>
      <c r="CF7" s="43" t="str">
        <f>IF(ISBLANK('Nota de Estudiantes'!CF7),"",IF(CF$6="","Falta",20*'Nota de Estudiantes'!CF7/CF$6))</f>
        <v/>
      </c>
      <c r="CG7" s="43">
        <f>IF(ISBLANK('Nota de Estudiantes'!CG7),"",IF(CG$6="","Falta",20*'Nota de Estudiantes'!CG7/CG$6))</f>
        <v>20</v>
      </c>
      <c r="CH7" s="43">
        <f>IF(ISBLANK('Nota de Estudiantes'!CH7),"",IF(CH$6="","Falta",20*'Nota de Estudiantes'!CH7/CH$6))</f>
        <v>12</v>
      </c>
      <c r="CI7" s="43">
        <f>IF(ISBLANK('Nota de Estudiantes'!CI7),"",IF(CI$6="","Falta",20*'Nota de Estudiantes'!CI7/CI$6))</f>
        <v>15</v>
      </c>
      <c r="CJ7" s="43">
        <f>IF(ISBLANK('Nota de Estudiantes'!CJ7),"",IF(CJ$6="","Falta",20*'Nota de Estudiantes'!CJ7/CJ$6))</f>
        <v>16</v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>
        <f>IF(ISBLANK('Nota de Estudiantes'!DI7),"",IF(DI$6="","Falta",20*'Nota de Estudiantes'!DI7/DI$6))</f>
        <v>11</v>
      </c>
      <c r="DJ7" s="43">
        <f>IF(ISBLANK('Nota de Estudiantes'!DJ7),"",IF(DJ$6="","Falta",20*'Nota de Estudiantes'!DJ7/DJ$6))</f>
        <v>8</v>
      </c>
      <c r="DK7" s="43">
        <f>IF(ISBLANK('Nota de Estudiantes'!DK7),"",IF(DK$6="","Falta",20*'Nota de Estudiantes'!DK7/DK$6))</f>
        <v>19</v>
      </c>
      <c r="DL7" s="43">
        <f>IF(ISBLANK('Nota de Estudiantes'!DL7),"",IF(DL$6="","Falta",20*'Nota de Estudiantes'!DL7/DL$6))</f>
        <v>14</v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>
        <f>IF(ISBLANK('Nota de Estudiantes'!EC7),"",IF(EC$6="","Falta",20*'Nota de Estudiantes'!EC7/EC$6))</f>
        <v>17</v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>
        <f>IF(ISBLANK('Nota de Estudiantes'!ES7),"",IF(ES$6="","Falta",20*'Nota de Estudiantes'!ES7/ES$6))</f>
        <v>19</v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>
        <f>IF(ISBLANK('Nota de Estudiantes'!FI7),"",IF(FI$6="","Falta",20*'Nota de Estudiantes'!FI7/FI$6))</f>
        <v>15</v>
      </c>
      <c r="FJ7" s="43">
        <f>IF(ISBLANK('Nota de Estudiantes'!FJ7),"",IF(FJ$6="","Falta",20*'Nota de Estudiantes'!FJ7/FJ$6))</f>
        <v>12</v>
      </c>
      <c r="FK7" s="43">
        <f>IF(ISBLANK('Nota de Estudiantes'!FK7),"",IF(FK$6="","Falta",20*'Nota de Estudiantes'!FK7/FK$6))</f>
        <v>15</v>
      </c>
      <c r="FL7" s="43">
        <f>IF(ISBLANK('Nota de Estudiantes'!FL7),"",IF(FL$6="","Falta",20*'Nota de Estudiantes'!FL7/FL$6))</f>
        <v>16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43">
        <f>IF(ISBLANK('Nota de Estudiantes'!E8),"",IF(E$6="","Falta",20*'Nota de Estudiantes'!E8/E$6))</f>
        <v>16</v>
      </c>
      <c r="F8" s="43">
        <f>IF(ISBLANK('Nota de Estudiantes'!F8),"",IF(F$6="","Falta",20*'Nota de Estudiantes'!F8/F$6))</f>
        <v>16</v>
      </c>
      <c r="G8" s="43">
        <f>IF(ISBLANK('Nota de Estudiantes'!G8),"",IF(G$6="","Falta",20*'Nota de Estudiantes'!G8/G$6))</f>
        <v>20</v>
      </c>
      <c r="H8" s="43" t="str">
        <f>IF(ISBLANK('Nota de Estudiantes'!H8),"",IF(H$6="","Falta",20*'Nota de Estudiantes'!H8/H$6))</f>
        <v/>
      </c>
      <c r="I8" s="43">
        <f>IF(ISBLANK('Nota de Estudiantes'!I8),"",IF(I$6="","Falta",20*'Nota de Estudiantes'!I8/I$6))</f>
        <v>9</v>
      </c>
      <c r="J8" s="43">
        <f>IF(ISBLANK('Nota de Estudiantes'!J8),"",IF(J$6="","Falta",20*'Nota de Estudiantes'!J8/J$6))</f>
        <v>20</v>
      </c>
      <c r="K8" s="43">
        <f>IF(ISBLANK('Nota de Estudiantes'!K8),"",IF(K$6="","Falta",20*'Nota de Estudiantes'!K8/K$6))</f>
        <v>20</v>
      </c>
      <c r="L8" s="43">
        <f>IF(ISBLANK('Nota de Estudiantes'!L8),"",IF(L$6="","Falta",20*'Nota de Estudiantes'!L8/L$6))</f>
        <v>16</v>
      </c>
      <c r="M8" s="43">
        <f>IF(ISBLANK('Nota de Estudiantes'!M8),"",IF(M$6="","Falta",20*'Nota de Estudiantes'!M8/M$6))</f>
        <v>20</v>
      </c>
      <c r="N8" s="43">
        <f>IF(ISBLANK('Nota de Estudiantes'!N8),"",IF(N$6="","Falta",20*'Nota de Estudiantes'!N8/N$6))</f>
        <v>20</v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>
        <f>IF(ISBLANK('Nota de Estudiantes'!Q8),"",IF(Q$6="","Falta",20*'Nota de Estudiantes'!Q8/Q$6))</f>
        <v>12</v>
      </c>
      <c r="R8" s="43">
        <f>IF(ISBLANK('Nota de Estudiantes'!R8),"",IF(R$6="","Falta",20*'Nota de Estudiantes'!R8/R$6))</f>
        <v>16</v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>
        <f>IF(ISBLANK('Nota de Estudiantes'!U8),"",IF(U$6="","Falta",20*'Nota de Estudiantes'!U8/U$6))</f>
        <v>20</v>
      </c>
      <c r="V8" s="43">
        <f>IF(ISBLANK('Nota de Estudiantes'!V8),"",IF(V$6="","Falta",20*'Nota de Estudiantes'!V8/V$6))</f>
        <v>16</v>
      </c>
      <c r="W8" s="43">
        <f>IF(ISBLANK('Nota de Estudiantes'!W8),"",IF(W$6="","Falta",20*'Nota de Estudiantes'!W8/W$6))</f>
        <v>20</v>
      </c>
      <c r="X8" s="43" t="str">
        <f>IF(ISBLANK('Nota de Estudiantes'!X8),"",IF(X$6="","Falta",20*'Nota de Estudiantes'!X8/X$6))</f>
        <v/>
      </c>
      <c r="Y8" s="43">
        <f>IF(ISBLANK('Nota de Estudiantes'!Y8),"",IF(Y$6="","Falta",20*'Nota de Estudiantes'!Y8/Y$6))</f>
        <v>19</v>
      </c>
      <c r="Z8" s="43">
        <f>IF(ISBLANK('Nota de Estudiantes'!Z8),"",IF(Z$6="","Falta",20*'Nota de Estudiantes'!Z8/Z$6))</f>
        <v>9</v>
      </c>
      <c r="AA8" s="43">
        <f>IF(ISBLANK('Nota de Estudiantes'!AA8),"",IF(AA$6="","Falta",20*'Nota de Estudiantes'!AA8/AA$6))</f>
        <v>9</v>
      </c>
      <c r="AB8" s="43">
        <f>IF(ISBLANK('Nota de Estudiantes'!AB8),"",IF(AB$6="","Falta",20*'Nota de Estudiantes'!AB8/AB$6))</f>
        <v>8</v>
      </c>
      <c r="AC8" s="43">
        <f>IF(ISBLANK('Nota de Estudiantes'!AC8),"",IF(AC$6="","Falta",20*'Nota de Estudiantes'!AC8/AC$6))</f>
        <v>14</v>
      </c>
      <c r="AD8" s="43">
        <f>IF(ISBLANK('Nota de Estudiantes'!AD8),"",IF(AD$6="","Falta",20*'Nota de Estudiantes'!AD8/AD$6))</f>
        <v>10</v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>
        <f>IF(ISBLANK('Nota de Estudiantes'!AK8),"",IF(AK$6="","Falta",20*'Nota de Estudiantes'!AK8/AK$6))</f>
        <v>16</v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>
        <f>IF(ISBLANK('Nota de Estudiantes'!AS8),"",IF(AS$6="","Falta",20*'Nota de Estudiantes'!AS8/AS$6))</f>
        <v>9</v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>
        <f>IF(ISBLANK('Nota de Estudiantes'!BA8),"",IF(BA$6="","Falta",20*'Nota de Estudiantes'!BA8/BA$6))</f>
        <v>13</v>
      </c>
      <c r="BB8" s="43">
        <f>IF(ISBLANK('Nota de Estudiantes'!BB8),"",IF(BB$6="","Falta",20*'Nota de Estudiantes'!BB8/BB$6))</f>
        <v>12</v>
      </c>
      <c r="BC8" s="43">
        <f>IF(ISBLANK('Nota de Estudiantes'!BC8),"",IF(BC$6="","Falta",20*'Nota de Estudiantes'!BC8/BC$6))</f>
        <v>13</v>
      </c>
      <c r="BD8" s="43" t="str">
        <f>IF(ISBLANK('Nota de Estudiantes'!BD8),"",IF(BD$6="","Falta",20*'Nota de Estudiantes'!BD8/BD$6))</f>
        <v/>
      </c>
      <c r="BE8" s="43">
        <f>IF(ISBLANK('Nota de Estudiantes'!BE8),"",IF(BE$6="","Falta",20*'Nota de Estudiantes'!BE8/BE$6))</f>
        <v>18</v>
      </c>
      <c r="BF8" s="43">
        <f>IF(ISBLANK('Nota de Estudiantes'!BF8),"",IF(BF$6="","Falta",20*'Nota de Estudiantes'!BF8/BF$6))</f>
        <v>17</v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>
        <f>IF(ISBLANK('Nota de Estudiantes'!BI8),"",IF(BI$6="","Falta",20*'Nota de Estudiantes'!BI8/BI$6))</f>
        <v>18</v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>
        <f>IF(ISBLANK('Nota de Estudiantes'!BU8),"",IF(BU$6="","Falta",20*'Nota de Estudiantes'!BU8/BU$6))</f>
        <v>17</v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>
        <f>IF(ISBLANK('Nota de Estudiantes'!BY8),"",IF(BY$6="","Falta",20*'Nota de Estudiantes'!BY8/BY$6))</f>
        <v>16</v>
      </c>
      <c r="BZ8" s="43">
        <f>IF(ISBLANK('Nota de Estudiantes'!BZ8),"",IF(BZ$6="","Falta",20*'Nota de Estudiantes'!BZ8/BZ$6))</f>
        <v>15</v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>
        <f>IF(ISBLANK('Nota de Estudiantes'!CC8),"",IF(CC$6="","Falta",20*'Nota de Estudiantes'!CC8/CC$6))</f>
        <v>20</v>
      </c>
      <c r="CD8" s="43">
        <f>IF(ISBLANK('Nota de Estudiantes'!CD8),"",IF(CD$6="","Falta",20*'Nota de Estudiantes'!CD8/CD$6))</f>
        <v>15</v>
      </c>
      <c r="CE8" s="43">
        <f>IF(ISBLANK('Nota de Estudiantes'!CE8),"",IF(CE$6="","Falta",20*'Nota de Estudiantes'!CE8/CE$6))</f>
        <v>20</v>
      </c>
      <c r="CF8" s="43" t="str">
        <f>IF(ISBLANK('Nota de Estudiantes'!CF8),"",IF(CF$6="","Falta",20*'Nota de Estudiantes'!CF8/CF$6))</f>
        <v/>
      </c>
      <c r="CG8" s="43">
        <f>IF(ISBLANK('Nota de Estudiantes'!CG8),"",IF(CG$6="","Falta",20*'Nota de Estudiantes'!CG8/CG$6))</f>
        <v>10</v>
      </c>
      <c r="CH8" s="43">
        <f>IF(ISBLANK('Nota de Estudiantes'!CH8),"",IF(CH$6="","Falta",20*'Nota de Estudiantes'!CH8/CH$6))</f>
        <v>12</v>
      </c>
      <c r="CI8" s="43">
        <f>IF(ISBLANK('Nota de Estudiantes'!CI8),"",IF(CI$6="","Falta",20*'Nota de Estudiantes'!CI8/CI$6))</f>
        <v>15</v>
      </c>
      <c r="CJ8" s="43">
        <f>IF(ISBLANK('Nota de Estudiantes'!CJ8),"",IF(CJ$6="","Falta",20*'Nota de Estudiantes'!CJ8/CJ$6))</f>
        <v>20</v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>
        <f>IF(ISBLANK('Nota de Estudiantes'!DI8),"",IF(DI$6="","Falta",20*'Nota de Estudiantes'!DI8/DI$6))</f>
        <v>16</v>
      </c>
      <c r="DJ8" s="43">
        <f>IF(ISBLANK('Nota de Estudiantes'!DJ8),"",IF(DJ$6="","Falta",20*'Nota de Estudiantes'!DJ8/DJ$6))</f>
        <v>18</v>
      </c>
      <c r="DK8" s="43">
        <f>IF(ISBLANK('Nota de Estudiantes'!DK8),"",IF(DK$6="","Falta",20*'Nota de Estudiantes'!DK8/DK$6))</f>
        <v>16</v>
      </c>
      <c r="DL8" s="43">
        <f>IF(ISBLANK('Nota de Estudiantes'!DL8),"",IF(DL$6="","Falta",20*'Nota de Estudiantes'!DL8/DL$6))</f>
        <v>12</v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>
        <f>IF(ISBLANK('Nota de Estudiantes'!EC8),"",IF(EC$6="","Falta",20*'Nota de Estudiantes'!EC8/EC$6))</f>
        <v>15</v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>
        <f>IF(ISBLANK('Nota de Estudiantes'!ES8),"",IF(ES$6="","Falta",20*'Nota de Estudiantes'!ES8/ES$6))</f>
        <v>17</v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>
        <f>IF(ISBLANK('Nota de Estudiantes'!FI8),"",IF(FI$6="","Falta",20*'Nota de Estudiantes'!FI8/FI$6))</f>
        <v>12</v>
      </c>
      <c r="FJ8" s="43">
        <f>IF(ISBLANK('Nota de Estudiantes'!FJ8),"",IF(FJ$6="","Falta",20*'Nota de Estudiantes'!FJ8/FJ$6))</f>
        <v>20</v>
      </c>
      <c r="FK8" s="43">
        <f>IF(ISBLANK('Nota de Estudiantes'!FK8),"",IF(FK$6="","Falta",20*'Nota de Estudiantes'!FK8/FK$6))</f>
        <v>10</v>
      </c>
      <c r="FL8" s="43">
        <f>IF(ISBLANK('Nota de Estudiantes'!FL8),"",IF(FL$6="","Falta",20*'Nota de Estudiantes'!FL8/FL$6))</f>
        <v>16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43" t="str">
        <f>IF(ISBLANK('Nota de Estudiantes'!E9),"",IF(E$6="","Falta",20*'Nota de Estudiantes'!E9/E$6))</f>
        <v/>
      </c>
      <c r="F9" s="43">
        <f>IF(ISBLANK('Nota de Estudiantes'!F9),"",IF(F$6="","Falta",20*'Nota de Estudiantes'!F9/F$6))</f>
        <v>16</v>
      </c>
      <c r="G9" s="43">
        <f>IF(ISBLANK('Nota de Estudiantes'!G9),"",IF(G$6="","Falta",20*'Nota de Estudiantes'!G9/G$6))</f>
        <v>15</v>
      </c>
      <c r="H9" s="43" t="str">
        <f>IF(ISBLANK('Nota de Estudiantes'!H9),"",IF(H$6="","Falta",20*'Nota de Estudiantes'!H9/H$6))</f>
        <v/>
      </c>
      <c r="I9" s="43">
        <f>IF(ISBLANK('Nota de Estudiantes'!I9),"",IF(I$6="","Falta",20*'Nota de Estudiantes'!I9/I$6))</f>
        <v>13</v>
      </c>
      <c r="J9" s="43" t="str">
        <f>IF(ISBLANK('Nota de Estudiantes'!J9),"",IF(J$6="","Falta",20*'Nota de Estudiantes'!J9/J$6))</f>
        <v/>
      </c>
      <c r="K9" s="43">
        <f>IF(ISBLANK('Nota de Estudiantes'!K9),"",IF(K$6="","Falta",20*'Nota de Estudiantes'!K9/K$6))</f>
        <v>16</v>
      </c>
      <c r="L9" s="43">
        <f>IF(ISBLANK('Nota de Estudiantes'!L9),"",IF(L$6="","Falta",20*'Nota de Estudiantes'!L9/L$6))</f>
        <v>12</v>
      </c>
      <c r="M9" s="43">
        <f>IF(ISBLANK('Nota de Estudiantes'!M9),"",IF(M$6="","Falta",20*'Nota de Estudiantes'!M9/M$6))</f>
        <v>20</v>
      </c>
      <c r="N9" s="43">
        <f>IF(ISBLANK('Nota de Estudiantes'!N9),"",IF(N$6="","Falta",20*'Nota de Estudiantes'!N9/N$6))</f>
        <v>15</v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>
        <f>IF(ISBLANK('Nota de Estudiantes'!U9),"",IF(U$6="","Falta",20*'Nota de Estudiantes'!U9/U$6))</f>
        <v>15</v>
      </c>
      <c r="V9" s="43">
        <f>IF(ISBLANK('Nota de Estudiantes'!V9),"",IF(V$6="","Falta",20*'Nota de Estudiantes'!V9/V$6))</f>
        <v>16</v>
      </c>
      <c r="W9" s="43">
        <f>IF(ISBLANK('Nota de Estudiantes'!W9),"",IF(W$6="","Falta",20*'Nota de Estudiantes'!W9/W$6))</f>
        <v>19</v>
      </c>
      <c r="X9" s="43" t="str">
        <f>IF(ISBLANK('Nota de Estudiantes'!X9),"",IF(X$6="","Falta",20*'Nota de Estudiantes'!X9/X$6))</f>
        <v/>
      </c>
      <c r="Y9" s="43">
        <f>IF(ISBLANK('Nota de Estudiantes'!Y9),"",IF(Y$6="","Falta",20*'Nota de Estudiantes'!Y9/Y$6))</f>
        <v>15</v>
      </c>
      <c r="Z9" s="43">
        <f>IF(ISBLANK('Nota de Estudiantes'!Z9),"",IF(Z$6="","Falta",20*'Nota de Estudiantes'!Z9/Z$6))</f>
        <v>10</v>
      </c>
      <c r="AA9" s="43">
        <f>IF(ISBLANK('Nota de Estudiantes'!AA9),"",IF(AA$6="","Falta",20*'Nota de Estudiantes'!AA9/AA$6))</f>
        <v>18</v>
      </c>
      <c r="AB9" s="43">
        <f>IF(ISBLANK('Nota de Estudiantes'!AB9),"",IF(AB$6="","Falta",20*'Nota de Estudiantes'!AB9/AB$6))</f>
        <v>19</v>
      </c>
      <c r="AC9" s="43">
        <f>IF(ISBLANK('Nota de Estudiantes'!AC9),"",IF(AC$6="","Falta",20*'Nota de Estudiantes'!AC9/AC$6))</f>
        <v>11</v>
      </c>
      <c r="AD9" s="43">
        <f>IF(ISBLANK('Nota de Estudiantes'!AD9),"",IF(AD$6="","Falta",20*'Nota de Estudiantes'!AD9/AD$6))</f>
        <v>10</v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>
        <f>IF(ISBLANK('Nota de Estudiantes'!AK9),"",IF(AK$6="","Falta",20*'Nota de Estudiantes'!AK9/AK$6))</f>
        <v>15</v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>
        <f>IF(ISBLANK('Nota de Estudiantes'!AS9),"",IF(AS$6="","Falta",20*'Nota de Estudiantes'!AS9/AS$6))</f>
        <v>17</v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>
        <f>IF(ISBLANK('Nota de Estudiantes'!BA9),"",IF(BA$6="","Falta",20*'Nota de Estudiantes'!BA9/BA$6))</f>
        <v>19</v>
      </c>
      <c r="BB9" s="43">
        <f>IF(ISBLANK('Nota de Estudiantes'!BB9),"",IF(BB$6="","Falta",20*'Nota de Estudiantes'!BB9/BB$6))</f>
        <v>19</v>
      </c>
      <c r="BC9" s="43">
        <f>IF(ISBLANK('Nota de Estudiantes'!BC9),"",IF(BC$6="","Falta",20*'Nota de Estudiantes'!BC9/BC$6))</f>
        <v>12</v>
      </c>
      <c r="BD9" s="43" t="str">
        <f>IF(ISBLANK('Nota de Estudiantes'!BD9),"",IF(BD$6="","Falta",20*'Nota de Estudiantes'!BD9/BD$6))</f>
        <v/>
      </c>
      <c r="BE9" s="43">
        <f>IF(ISBLANK('Nota de Estudiantes'!BE9),"",IF(BE$6="","Falta",20*'Nota de Estudiantes'!BE9/BE$6))</f>
        <v>18</v>
      </c>
      <c r="BF9" s="43">
        <f>IF(ISBLANK('Nota de Estudiantes'!BF9),"",IF(BF$6="","Falta",20*'Nota de Estudiantes'!BF9/BF$6))</f>
        <v>12</v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>
        <f>IF(ISBLANK('Nota de Estudiantes'!BI9),"",IF(BI$6="","Falta",20*'Nota de Estudiantes'!BI9/BI$6))</f>
        <v>16</v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>
        <f>IF(ISBLANK('Nota de Estudiantes'!BU9),"",IF(BU$6="","Falta",20*'Nota de Estudiantes'!BU9/BU$6))</f>
        <v>12</v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>
        <f>IF(ISBLANK('Nota de Estudiantes'!BY9),"",IF(BY$6="","Falta",20*'Nota de Estudiantes'!BY9/BY$6))</f>
        <v>20</v>
      </c>
      <c r="BZ9" s="43">
        <f>IF(ISBLANK('Nota de Estudiantes'!BZ9),"",IF(BZ$6="","Falta",20*'Nota de Estudiantes'!BZ9/BZ$6))</f>
        <v>20</v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>
        <f>IF(ISBLANK('Nota de Estudiantes'!CC9),"",IF(CC$6="","Falta",20*'Nota de Estudiantes'!CC9/CC$6))</f>
        <v>20</v>
      </c>
      <c r="CD9" s="43">
        <f>IF(ISBLANK('Nota de Estudiantes'!CD9),"",IF(CD$6="","Falta",20*'Nota de Estudiantes'!CD9/CD$6))</f>
        <v>15</v>
      </c>
      <c r="CE9" s="43">
        <f>IF(ISBLANK('Nota de Estudiantes'!CE9),"",IF(CE$6="","Falta",20*'Nota de Estudiantes'!CE9/CE$6))</f>
        <v>16</v>
      </c>
      <c r="CF9" s="43" t="str">
        <f>IF(ISBLANK('Nota de Estudiantes'!CF9),"",IF(CF$6="","Falta",20*'Nota de Estudiantes'!CF9/CF$6))</f>
        <v/>
      </c>
      <c r="CG9" s="43">
        <f>IF(ISBLANK('Nota de Estudiantes'!CG9),"",IF(CG$6="","Falta",20*'Nota de Estudiantes'!CG9/CG$6))</f>
        <v>10</v>
      </c>
      <c r="CH9" s="43">
        <f>IF(ISBLANK('Nota de Estudiantes'!CH9),"",IF(CH$6="","Falta",20*'Nota de Estudiantes'!CH9/CH$6))</f>
        <v>16</v>
      </c>
      <c r="CI9" s="43">
        <f>IF(ISBLANK('Nota de Estudiantes'!CI9),"",IF(CI$6="","Falta",20*'Nota de Estudiantes'!CI9/CI$6))</f>
        <v>15</v>
      </c>
      <c r="CJ9" s="43">
        <f>IF(ISBLANK('Nota de Estudiantes'!CJ9),"",IF(CJ$6="","Falta",20*'Nota de Estudiantes'!CJ9/CJ$6))</f>
        <v>16</v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>
        <f>IF(ISBLANK('Nota de Estudiantes'!DI9),"",IF(DI$6="","Falta",20*'Nota de Estudiantes'!DI9/DI$6))</f>
        <v>9</v>
      </c>
      <c r="DJ9" s="43">
        <f>IF(ISBLANK('Nota de Estudiantes'!DJ9),"",IF(DJ$6="","Falta",20*'Nota de Estudiantes'!DJ9/DJ$6))</f>
        <v>12</v>
      </c>
      <c r="DK9" s="43">
        <f>IF(ISBLANK('Nota de Estudiantes'!DK9),"",IF(DK$6="","Falta",20*'Nota de Estudiantes'!DK9/DK$6))</f>
        <v>13</v>
      </c>
      <c r="DL9" s="43">
        <f>IF(ISBLANK('Nota de Estudiantes'!DL9),"",IF(DL$6="","Falta",20*'Nota de Estudiantes'!DL9/DL$6))</f>
        <v>20</v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>
        <f>IF(ISBLANK('Nota de Estudiantes'!EC9),"",IF(EC$6="","Falta",20*'Nota de Estudiantes'!EC9/EC$6))</f>
        <v>16</v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>
        <f>IF(ISBLANK('Nota de Estudiantes'!ES9),"",IF(ES$6="","Falta",20*'Nota de Estudiantes'!ES9/ES$6))</f>
        <v>19</v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>
        <f>IF(ISBLANK('Nota de Estudiantes'!FI9),"",IF(FI$6="","Falta",20*'Nota de Estudiantes'!FI9/FI$6))</f>
        <v>16</v>
      </c>
      <c r="FJ9" s="43">
        <f>IF(ISBLANK('Nota de Estudiantes'!FJ9),"",IF(FJ$6="","Falta",20*'Nota de Estudiantes'!FJ9/FJ$6))</f>
        <v>16</v>
      </c>
      <c r="FK9" s="43">
        <f>IF(ISBLANK('Nota de Estudiantes'!FK9),"",IF(FK$6="","Falta",20*'Nota de Estudiantes'!FK9/FK$6))</f>
        <v>20</v>
      </c>
      <c r="FL9" s="43">
        <f>IF(ISBLANK('Nota de Estudiantes'!FL9),"",IF(FL$6="","Falta",20*'Nota de Estudiantes'!FL9/FL$6))</f>
        <v>16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43">
        <f>IF(ISBLANK('Nota de Estudiantes'!E10),"",IF(E$6="","Falta",20*'Nota de Estudiantes'!E10/E$6))</f>
        <v>16</v>
      </c>
      <c r="F10" s="43">
        <f>IF(ISBLANK('Nota de Estudiantes'!F10),"",IF(F$6="","Falta",20*'Nota de Estudiantes'!F10/F$6))</f>
        <v>20</v>
      </c>
      <c r="G10" s="43">
        <f>IF(ISBLANK('Nota de Estudiantes'!G10),"",IF(G$6="","Falta",20*'Nota de Estudiantes'!G10/G$6))</f>
        <v>15</v>
      </c>
      <c r="H10" s="43" t="str">
        <f>IF(ISBLANK('Nota de Estudiantes'!H10),"",IF(H$6="","Falta",20*'Nota de Estudiantes'!H10/H$6))</f>
        <v/>
      </c>
      <c r="I10" s="43">
        <f>IF(ISBLANK('Nota de Estudiantes'!I10),"",IF(I$6="","Falta",20*'Nota de Estudiantes'!I10/I$6))</f>
        <v>13</v>
      </c>
      <c r="J10" s="43">
        <f>IF(ISBLANK('Nota de Estudiantes'!J10),"",IF(J$6="","Falta",20*'Nota de Estudiantes'!J10/J$6))</f>
        <v>20</v>
      </c>
      <c r="K10" s="43">
        <f>IF(ISBLANK('Nota de Estudiantes'!K10),"",IF(K$6="","Falta",20*'Nota de Estudiantes'!K10/K$6))</f>
        <v>20</v>
      </c>
      <c r="L10" s="43">
        <f>IF(ISBLANK('Nota de Estudiantes'!L10),"",IF(L$6="","Falta",20*'Nota de Estudiantes'!L10/L$6))</f>
        <v>16</v>
      </c>
      <c r="M10" s="43">
        <f>IF(ISBLANK('Nota de Estudiantes'!M10),"",IF(M$6="","Falta",20*'Nota de Estudiantes'!M10/M$6))</f>
        <v>10</v>
      </c>
      <c r="N10" s="43">
        <f>IF(ISBLANK('Nota de Estudiantes'!N10),"",IF(N$6="","Falta",20*'Nota de Estudiantes'!N10/N$6))</f>
        <v>10</v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>
        <f>IF(ISBLANK('Nota de Estudiantes'!Q10),"",IF(Q$6="","Falta",20*'Nota de Estudiantes'!Q10/Q$6))</f>
        <v>16</v>
      </c>
      <c r="R10" s="43">
        <f>IF(ISBLANK('Nota de Estudiantes'!R10),"",IF(R$6="","Falta",20*'Nota de Estudiantes'!R10/R$6))</f>
        <v>20</v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>
        <f>IF(ISBLANK('Nota de Estudiantes'!U10),"",IF(U$6="","Falta",20*'Nota de Estudiantes'!U10/U$6))</f>
        <v>20</v>
      </c>
      <c r="V10" s="43">
        <f>IF(ISBLANK('Nota de Estudiantes'!V10),"",IF(V$6="","Falta",20*'Nota de Estudiantes'!V10/V$6))</f>
        <v>12</v>
      </c>
      <c r="W10" s="43">
        <f>IF(ISBLANK('Nota de Estudiantes'!W10),"",IF(W$6="","Falta",20*'Nota de Estudiantes'!W10/W$6))</f>
        <v>10</v>
      </c>
      <c r="X10" s="43" t="str">
        <f>IF(ISBLANK('Nota de Estudiantes'!X10),"",IF(X$6="","Falta",20*'Nota de Estudiantes'!X10/X$6))</f>
        <v/>
      </c>
      <c r="Y10" s="43">
        <f>IF(ISBLANK('Nota de Estudiantes'!Y10),"",IF(Y$6="","Falta",20*'Nota de Estudiantes'!Y10/Y$6))</f>
        <v>11</v>
      </c>
      <c r="Z10" s="43">
        <f>IF(ISBLANK('Nota de Estudiantes'!Z10),"",IF(Z$6="","Falta",20*'Nota de Estudiantes'!Z10/Z$6))</f>
        <v>10</v>
      </c>
      <c r="AA10" s="43">
        <f>IF(ISBLANK('Nota de Estudiantes'!AA10),"",IF(AA$6="","Falta",20*'Nota de Estudiantes'!AA10/AA$6))</f>
        <v>17</v>
      </c>
      <c r="AB10" s="43">
        <f>IF(ISBLANK('Nota de Estudiantes'!AB10),"",IF(AB$6="","Falta",20*'Nota de Estudiantes'!AB10/AB$6))</f>
        <v>17</v>
      </c>
      <c r="AC10" s="43">
        <f>IF(ISBLANK('Nota de Estudiantes'!AC10),"",IF(AC$6="","Falta",20*'Nota de Estudiantes'!AC10/AC$6))</f>
        <v>9</v>
      </c>
      <c r="AD10" s="43">
        <f>IF(ISBLANK('Nota de Estudiantes'!AD10),"",IF(AD$6="","Falta",20*'Nota de Estudiantes'!AD10/AD$6))</f>
        <v>10</v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>
        <f>IF(ISBLANK('Nota de Estudiantes'!AK10),"",IF(AK$6="","Falta",20*'Nota de Estudiantes'!AK10/AK$6))</f>
        <v>14</v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>
        <f>IF(ISBLANK('Nota de Estudiantes'!AS10),"",IF(AS$6="","Falta",20*'Nota de Estudiantes'!AS10/AS$6))</f>
        <v>20</v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>
        <f>IF(ISBLANK('Nota de Estudiantes'!BA10),"",IF(BA$6="","Falta",20*'Nota de Estudiantes'!BA10/BA$6))</f>
        <v>12</v>
      </c>
      <c r="BB10" s="43">
        <f>IF(ISBLANK('Nota de Estudiantes'!BB10),"",IF(BB$6="","Falta",20*'Nota de Estudiantes'!BB10/BB$6))</f>
        <v>8</v>
      </c>
      <c r="BC10" s="43">
        <f>IF(ISBLANK('Nota de Estudiantes'!BC10),"",IF(BC$6="","Falta",20*'Nota de Estudiantes'!BC10/BC$6))</f>
        <v>16</v>
      </c>
      <c r="BD10" s="43" t="str">
        <f>IF(ISBLANK('Nota de Estudiantes'!BD10),"",IF(BD$6="","Falta",20*'Nota de Estudiantes'!BD10/BD$6))</f>
        <v/>
      </c>
      <c r="BE10" s="43">
        <f>IF(ISBLANK('Nota de Estudiantes'!BE10),"",IF(BE$6="","Falta",20*'Nota de Estudiantes'!BE10/BE$6))</f>
        <v>12</v>
      </c>
      <c r="BF10" s="43">
        <f>IF(ISBLANK('Nota de Estudiantes'!BF10),"",IF(BF$6="","Falta",20*'Nota de Estudiantes'!BF10/BF$6))</f>
        <v>9</v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>
        <f>IF(ISBLANK('Nota de Estudiantes'!BI10),"",IF(BI$6="","Falta",20*'Nota de Estudiantes'!BI10/BI$6))</f>
        <v>8</v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>
        <f>IF(ISBLANK('Nota de Estudiantes'!BU10),"",IF(BU$6="","Falta",20*'Nota de Estudiantes'!BU10/BU$6))</f>
        <v>9</v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>
        <f>IF(ISBLANK('Nota de Estudiantes'!BY10),"",IF(BY$6="","Falta",20*'Nota de Estudiantes'!BY10/BY$6))</f>
        <v>12</v>
      </c>
      <c r="BZ10" s="43">
        <f>IF(ISBLANK('Nota de Estudiantes'!BZ10),"",IF(BZ$6="","Falta",20*'Nota de Estudiantes'!BZ10/BZ$6))</f>
        <v>20</v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>
        <f>IF(ISBLANK('Nota de Estudiantes'!CC10),"",IF(CC$6="","Falta",20*'Nota de Estudiantes'!CC10/CC$6))</f>
        <v>16</v>
      </c>
      <c r="CD10" s="43">
        <f>IF(ISBLANK('Nota de Estudiantes'!CD10),"",IF(CD$6="","Falta",20*'Nota de Estudiantes'!CD10/CD$6))</f>
        <v>20</v>
      </c>
      <c r="CE10" s="43">
        <f>IF(ISBLANK('Nota de Estudiantes'!CE10),"",IF(CE$6="","Falta",20*'Nota de Estudiantes'!CE10/CE$6))</f>
        <v>16</v>
      </c>
      <c r="CF10" s="43" t="str">
        <f>IF(ISBLANK('Nota de Estudiantes'!CF10),"",IF(CF$6="","Falta",20*'Nota de Estudiantes'!CF10/CF$6))</f>
        <v/>
      </c>
      <c r="CG10" s="43">
        <f>IF(ISBLANK('Nota de Estudiantes'!CG10),"",IF(CG$6="","Falta",20*'Nota de Estudiantes'!CG10/CG$6))</f>
        <v>15</v>
      </c>
      <c r="CH10" s="43">
        <f>IF(ISBLANK('Nota de Estudiantes'!CH10),"",IF(CH$6="","Falta",20*'Nota de Estudiantes'!CH10/CH$6))</f>
        <v>16</v>
      </c>
      <c r="CI10" s="43">
        <f>IF(ISBLANK('Nota de Estudiantes'!CI10),"",IF(CI$6="","Falta",20*'Nota de Estudiantes'!CI10/CI$6))</f>
        <v>10</v>
      </c>
      <c r="CJ10" s="43">
        <f>IF(ISBLANK('Nota de Estudiantes'!CJ10),"",IF(CJ$6="","Falta",20*'Nota de Estudiantes'!CJ10/CJ$6))</f>
        <v>16</v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>
        <f>IF(ISBLANK('Nota de Estudiantes'!DI10),"",IF(DI$6="","Falta",20*'Nota de Estudiantes'!DI10/DI$6))</f>
        <v>12</v>
      </c>
      <c r="DJ10" s="43">
        <f>IF(ISBLANK('Nota de Estudiantes'!DJ10),"",IF(DJ$6="","Falta",20*'Nota de Estudiantes'!DJ10/DJ$6))</f>
        <v>14</v>
      </c>
      <c r="DK10" s="43">
        <f>IF(ISBLANK('Nota de Estudiantes'!DK10),"",IF(DK$6="","Falta",20*'Nota de Estudiantes'!DK10/DK$6))</f>
        <v>15</v>
      </c>
      <c r="DL10" s="43">
        <f>IF(ISBLANK('Nota de Estudiantes'!DL10),"",IF(DL$6="","Falta",20*'Nota de Estudiantes'!DL10/DL$6))</f>
        <v>12</v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>
        <f>IF(ISBLANK('Nota de Estudiantes'!EC10),"",IF(EC$6="","Falta",20*'Nota de Estudiantes'!EC10/EC$6))</f>
        <v>14</v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>
        <f>IF(ISBLANK('Nota de Estudiantes'!ES10),"",IF(ES$6="","Falta",20*'Nota de Estudiantes'!ES10/ES$6))</f>
        <v>16</v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>
        <f>IF(ISBLANK('Nota de Estudiantes'!FI10),"",IF(FI$6="","Falta",20*'Nota de Estudiantes'!FI10/FI$6))</f>
        <v>17</v>
      </c>
      <c r="FJ10" s="43">
        <f>IF(ISBLANK('Nota de Estudiantes'!FJ10),"",IF(FJ$6="","Falta",20*'Nota de Estudiantes'!FJ10/FJ$6))</f>
        <v>12</v>
      </c>
      <c r="FK10" s="43">
        <f>IF(ISBLANK('Nota de Estudiantes'!FK10),"",IF(FK$6="","Falta",20*'Nota de Estudiantes'!FK10/FK$6))</f>
        <v>20</v>
      </c>
      <c r="FL10" s="43">
        <f>IF(ISBLANK('Nota de Estudiantes'!FL10),"",IF(FL$6="","Falta",20*'Nota de Estudiantes'!FL10/FL$6))</f>
        <v>20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43">
        <f>IF(ISBLANK('Nota de Estudiantes'!E11),"",IF(E$6="","Falta",20*'Nota de Estudiantes'!E11/E$6))</f>
        <v>20</v>
      </c>
      <c r="F11" s="43">
        <f>IF(ISBLANK('Nota de Estudiantes'!F11),"",IF(F$6="","Falta",20*'Nota de Estudiantes'!F11/F$6))</f>
        <v>16</v>
      </c>
      <c r="G11" s="43">
        <f>IF(ISBLANK('Nota de Estudiantes'!G11),"",IF(G$6="","Falta",20*'Nota de Estudiantes'!G11/G$6))</f>
        <v>10</v>
      </c>
      <c r="H11" s="43" t="str">
        <f>IF(ISBLANK('Nota de Estudiantes'!H11),"",IF(H$6="","Falta",20*'Nota de Estudiantes'!H11/H$6))</f>
        <v/>
      </c>
      <c r="I11" s="43">
        <f>IF(ISBLANK('Nota de Estudiantes'!I11),"",IF(I$6="","Falta",20*'Nota de Estudiantes'!I11/I$6))</f>
        <v>11</v>
      </c>
      <c r="J11" s="43">
        <f>IF(ISBLANK('Nota de Estudiantes'!J11),"",IF(J$6="","Falta",20*'Nota de Estudiantes'!J11/J$6))</f>
        <v>12</v>
      </c>
      <c r="K11" s="43">
        <f>IF(ISBLANK('Nota de Estudiantes'!K11),"",IF(K$6="","Falta",20*'Nota de Estudiantes'!K11/K$6))</f>
        <v>16</v>
      </c>
      <c r="L11" s="43">
        <f>IF(ISBLANK('Nota de Estudiantes'!L11),"",IF(L$6="","Falta",20*'Nota de Estudiantes'!L11/L$6))</f>
        <v>12</v>
      </c>
      <c r="M11" s="43">
        <f>IF(ISBLANK('Nota de Estudiantes'!M11),"",IF(M$6="","Falta",20*'Nota de Estudiantes'!M11/M$6))</f>
        <v>15</v>
      </c>
      <c r="N11" s="43">
        <f>IF(ISBLANK('Nota de Estudiantes'!N11),"",IF(N$6="","Falta",20*'Nota de Estudiantes'!N11/N$6))</f>
        <v>10</v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>
        <f>IF(ISBLANK('Nota de Estudiantes'!Q11),"",IF(Q$6="","Falta",20*'Nota de Estudiantes'!Q11/Q$6))</f>
        <v>20</v>
      </c>
      <c r="R11" s="43">
        <f>IF(ISBLANK('Nota de Estudiantes'!R11),"",IF(R$6="","Falta",20*'Nota de Estudiantes'!R11/R$6))</f>
        <v>20</v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>
        <f>IF(ISBLANK('Nota de Estudiantes'!U11),"",IF(U$6="","Falta",20*'Nota de Estudiantes'!U11/U$6))</f>
        <v>15</v>
      </c>
      <c r="V11" s="43">
        <f>IF(ISBLANK('Nota de Estudiantes'!V11),"",IF(V$6="","Falta",20*'Nota de Estudiantes'!V11/V$6))</f>
        <v>20</v>
      </c>
      <c r="W11" s="43">
        <f>IF(ISBLANK('Nota de Estudiantes'!W11),"",IF(W$6="","Falta",20*'Nota de Estudiantes'!W11/W$6))</f>
        <v>13</v>
      </c>
      <c r="X11" s="43" t="str">
        <f>IF(ISBLANK('Nota de Estudiantes'!X11),"",IF(X$6="","Falta",20*'Nota de Estudiantes'!X11/X$6))</f>
        <v/>
      </c>
      <c r="Y11" s="43">
        <f>IF(ISBLANK('Nota de Estudiantes'!Y11),"",IF(Y$6="","Falta",20*'Nota de Estudiantes'!Y11/Y$6))</f>
        <v>18</v>
      </c>
      <c r="Z11" s="43">
        <f>IF(ISBLANK('Nota de Estudiantes'!Z11),"",IF(Z$6="","Falta",20*'Nota de Estudiantes'!Z11/Z$6))</f>
        <v>16</v>
      </c>
      <c r="AA11" s="43">
        <f>IF(ISBLANK('Nota de Estudiantes'!AA11),"",IF(AA$6="","Falta",20*'Nota de Estudiantes'!AA11/AA$6))</f>
        <v>12</v>
      </c>
      <c r="AB11" s="43">
        <f>IF(ISBLANK('Nota de Estudiantes'!AB11),"",IF(AB$6="","Falta",20*'Nota de Estudiantes'!AB11/AB$6))</f>
        <v>11</v>
      </c>
      <c r="AC11" s="43">
        <f>IF(ISBLANK('Nota de Estudiantes'!AC11),"",IF(AC$6="","Falta",20*'Nota de Estudiantes'!AC11/AC$6))</f>
        <v>10</v>
      </c>
      <c r="AD11" s="43">
        <f>IF(ISBLANK('Nota de Estudiantes'!AD11),"",IF(AD$6="","Falta",20*'Nota de Estudiantes'!AD11/AD$6))</f>
        <v>16</v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>
        <f>IF(ISBLANK('Nota de Estudiantes'!AK11),"",IF(AK$6="","Falta",20*'Nota de Estudiantes'!AK11/AK$6))</f>
        <v>9</v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>
        <f>IF(ISBLANK('Nota de Estudiantes'!AS11),"",IF(AS$6="","Falta",20*'Nota de Estudiantes'!AS11/AS$6))</f>
        <v>12</v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>
        <f>IF(ISBLANK('Nota de Estudiantes'!BA11),"",IF(BA$6="","Falta",20*'Nota de Estudiantes'!BA11/BA$6))</f>
        <v>20</v>
      </c>
      <c r="BB11" s="43">
        <f>IF(ISBLANK('Nota de Estudiantes'!BB11),"",IF(BB$6="","Falta",20*'Nota de Estudiantes'!BB11/BB$6))</f>
        <v>9</v>
      </c>
      <c r="BC11" s="43">
        <f>IF(ISBLANK('Nota de Estudiantes'!BC11),"",IF(BC$6="","Falta",20*'Nota de Estudiantes'!BC11/BC$6))</f>
        <v>19</v>
      </c>
      <c r="BD11" s="43" t="str">
        <f>IF(ISBLANK('Nota de Estudiantes'!BD11),"",IF(BD$6="","Falta",20*'Nota de Estudiantes'!BD11/BD$6))</f>
        <v/>
      </c>
      <c r="BE11" s="43">
        <f>IF(ISBLANK('Nota de Estudiantes'!BE11),"",IF(BE$6="","Falta",20*'Nota de Estudiantes'!BE11/BE$6))</f>
        <v>12</v>
      </c>
      <c r="BF11" s="43">
        <f>IF(ISBLANK('Nota de Estudiantes'!BF11),"",IF(BF$6="","Falta",20*'Nota de Estudiantes'!BF11/BF$6))</f>
        <v>11</v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>
        <f>IF(ISBLANK('Nota de Estudiantes'!BI11),"",IF(BI$6="","Falta",20*'Nota de Estudiantes'!BI11/BI$6))</f>
        <v>14</v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>
        <f>IF(ISBLANK('Nota de Estudiantes'!BU11),"",IF(BU$6="","Falta",20*'Nota de Estudiantes'!BU11/BU$6))</f>
        <v>11</v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>
        <f>IF(ISBLANK('Nota de Estudiantes'!BY11),"",IF(BY$6="","Falta",20*'Nota de Estudiantes'!BY11/BY$6))</f>
        <v>12</v>
      </c>
      <c r="BZ11" s="43">
        <f>IF(ISBLANK('Nota de Estudiantes'!BZ11),"",IF(BZ$6="","Falta",20*'Nota de Estudiantes'!BZ11/BZ$6))</f>
        <v>10</v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>
        <f>IF(ISBLANK('Nota de Estudiantes'!CC11),"",IF(CC$6="","Falta",20*'Nota de Estudiantes'!CC11/CC$6))</f>
        <v>20</v>
      </c>
      <c r="CD11" s="43">
        <f>IF(ISBLANK('Nota de Estudiantes'!CD11),"",IF(CD$6="","Falta",20*'Nota de Estudiantes'!CD11/CD$6))</f>
        <v>15</v>
      </c>
      <c r="CE11" s="43">
        <f>IF(ISBLANK('Nota de Estudiantes'!CE11),"",IF(CE$6="","Falta",20*'Nota de Estudiantes'!CE11/CE$6))</f>
        <v>16</v>
      </c>
      <c r="CF11" s="43" t="str">
        <f>IF(ISBLANK('Nota de Estudiantes'!CF11),"",IF(CF$6="","Falta",20*'Nota de Estudiantes'!CF11/CF$6))</f>
        <v/>
      </c>
      <c r="CG11" s="43">
        <f>IF(ISBLANK('Nota de Estudiantes'!CG11),"",IF(CG$6="","Falta",20*'Nota de Estudiantes'!CG11/CG$6))</f>
        <v>20</v>
      </c>
      <c r="CH11" s="43">
        <f>IF(ISBLANK('Nota de Estudiantes'!CH11),"",IF(CH$6="","Falta",20*'Nota de Estudiantes'!CH11/CH$6))</f>
        <v>16</v>
      </c>
      <c r="CI11" s="43">
        <f>IF(ISBLANK('Nota de Estudiantes'!CI11),"",IF(CI$6="","Falta",20*'Nota de Estudiantes'!CI11/CI$6))</f>
        <v>20</v>
      </c>
      <c r="CJ11" s="43">
        <f>IF(ISBLANK('Nota de Estudiantes'!CJ11),"",IF(CJ$6="","Falta",20*'Nota de Estudiantes'!CJ11/CJ$6))</f>
        <v>16</v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>
        <f>IF(ISBLANK('Nota de Estudiantes'!DI11),"",IF(DI$6="","Falta",20*'Nota de Estudiantes'!DI11/DI$6))</f>
        <v>13</v>
      </c>
      <c r="DJ11" s="43">
        <f>IF(ISBLANK('Nota de Estudiantes'!DJ11),"",IF(DJ$6="","Falta",20*'Nota de Estudiantes'!DJ11/DJ$6))</f>
        <v>16</v>
      </c>
      <c r="DK11" s="43">
        <f>IF(ISBLANK('Nota de Estudiantes'!DK11),"",IF(DK$6="","Falta",20*'Nota de Estudiantes'!DK11/DK$6))</f>
        <v>12</v>
      </c>
      <c r="DL11" s="43">
        <f>IF(ISBLANK('Nota de Estudiantes'!DL11),"",IF(DL$6="","Falta",20*'Nota de Estudiantes'!DL11/DL$6))</f>
        <v>10</v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>
        <f>IF(ISBLANK('Nota de Estudiantes'!EC11),"",IF(EC$6="","Falta",20*'Nota de Estudiantes'!EC11/EC$6))</f>
        <v>18</v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>
        <f>IF(ISBLANK('Nota de Estudiantes'!ES11),"",IF(ES$6="","Falta",20*'Nota de Estudiantes'!ES11/ES$6))</f>
        <v>10</v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>
        <f>IF(ISBLANK('Nota de Estudiantes'!FI11),"",IF(FI$6="","Falta",20*'Nota de Estudiantes'!FI11/FI$6))</f>
        <v>12</v>
      </c>
      <c r="FJ11" s="43">
        <f>IF(ISBLANK('Nota de Estudiantes'!FJ11),"",IF(FJ$6="","Falta",20*'Nota de Estudiantes'!FJ11/FJ$6))</f>
        <v>12</v>
      </c>
      <c r="FK11" s="43">
        <f>IF(ISBLANK('Nota de Estudiantes'!FK11),"",IF(FK$6="","Falta",20*'Nota de Estudiantes'!FK11/FK$6))</f>
        <v>10</v>
      </c>
      <c r="FL11" s="43">
        <f>IF(ISBLANK('Nota de Estudiantes'!FL11),"",IF(FL$6="","Falta",20*'Nota de Estudiantes'!FL11/FL$6))</f>
        <v>12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43">
        <f>IF(ISBLANK('Nota de Estudiantes'!E12),"",IF(E$6="","Falta",20*'Nota de Estudiantes'!E12/E$6))</f>
        <v>12</v>
      </c>
      <c r="F12" s="43">
        <f>IF(ISBLANK('Nota de Estudiantes'!F12),"",IF(F$6="","Falta",20*'Nota de Estudiantes'!F12/F$6))</f>
        <v>20</v>
      </c>
      <c r="G12" s="43">
        <f>IF(ISBLANK('Nota de Estudiantes'!G12),"",IF(G$6="","Falta",20*'Nota de Estudiantes'!G12/G$6))</f>
        <v>15</v>
      </c>
      <c r="H12" s="43" t="str">
        <f>IF(ISBLANK('Nota de Estudiantes'!H12),"",IF(H$6="","Falta",20*'Nota de Estudiantes'!H12/H$6))</f>
        <v/>
      </c>
      <c r="I12" s="43">
        <f>IF(ISBLANK('Nota de Estudiantes'!I12),"",IF(I$6="","Falta",20*'Nota de Estudiantes'!I12/I$6))</f>
        <v>16</v>
      </c>
      <c r="J12" s="43">
        <f>IF(ISBLANK('Nota de Estudiantes'!J12),"",IF(J$6="","Falta",20*'Nota de Estudiantes'!J12/J$6))</f>
        <v>12</v>
      </c>
      <c r="K12" s="43">
        <f>IF(ISBLANK('Nota de Estudiantes'!K12),"",IF(K$6="","Falta",20*'Nota de Estudiantes'!K12/K$6))</f>
        <v>16</v>
      </c>
      <c r="L12" s="43">
        <f>IF(ISBLANK('Nota de Estudiantes'!L12),"",IF(L$6="","Falta",20*'Nota de Estudiantes'!L12/L$6))</f>
        <v>12</v>
      </c>
      <c r="M12" s="43">
        <f>IF(ISBLANK('Nota de Estudiantes'!M12),"",IF(M$6="","Falta",20*'Nota de Estudiantes'!M12/M$6))</f>
        <v>10</v>
      </c>
      <c r="N12" s="43">
        <f>IF(ISBLANK('Nota de Estudiantes'!N12),"",IF(N$6="","Falta",20*'Nota de Estudiantes'!N12/N$6))</f>
        <v>20</v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>
        <f>IF(ISBLANK('Nota de Estudiantes'!Q12),"",IF(Q$6="","Falta",20*'Nota de Estudiantes'!Q12/Q$6))</f>
        <v>20</v>
      </c>
      <c r="R12" s="43">
        <f>IF(ISBLANK('Nota de Estudiantes'!R12),"",IF(R$6="","Falta",20*'Nota de Estudiantes'!R12/R$6))</f>
        <v>12</v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>
        <f>IF(ISBLANK('Nota de Estudiantes'!U12),"",IF(U$6="","Falta",20*'Nota de Estudiantes'!U12/U$6))</f>
        <v>20</v>
      </c>
      <c r="V12" s="43">
        <f>IF(ISBLANK('Nota de Estudiantes'!V12),"",IF(V$6="","Falta",20*'Nota de Estudiantes'!V12/V$6))</f>
        <v>12</v>
      </c>
      <c r="W12" s="43">
        <f>IF(ISBLANK('Nota de Estudiantes'!W12),"",IF(W$6="","Falta",20*'Nota de Estudiantes'!W12/W$6))</f>
        <v>16</v>
      </c>
      <c r="X12" s="43" t="str">
        <f>IF(ISBLANK('Nota de Estudiantes'!X12),"",IF(X$6="","Falta",20*'Nota de Estudiantes'!X12/X$6))</f>
        <v/>
      </c>
      <c r="Y12" s="43">
        <f>IF(ISBLANK('Nota de Estudiantes'!Y12),"",IF(Y$6="","Falta",20*'Nota de Estudiantes'!Y12/Y$6))</f>
        <v>17</v>
      </c>
      <c r="Z12" s="43">
        <f>IF(ISBLANK('Nota de Estudiantes'!Z12),"",IF(Z$6="","Falta",20*'Nota de Estudiantes'!Z12/Z$6))</f>
        <v>12</v>
      </c>
      <c r="AA12" s="43">
        <f>IF(ISBLANK('Nota de Estudiantes'!AA12),"",IF(AA$6="","Falta",20*'Nota de Estudiantes'!AA12/AA$6))</f>
        <v>10</v>
      </c>
      <c r="AB12" s="43">
        <f>IF(ISBLANK('Nota de Estudiantes'!AB12),"",IF(AB$6="","Falta",20*'Nota de Estudiantes'!AB12/AB$6))</f>
        <v>9</v>
      </c>
      <c r="AC12" s="43">
        <f>IF(ISBLANK('Nota de Estudiantes'!AC12),"",IF(AC$6="","Falta",20*'Nota de Estudiantes'!AC12/AC$6))</f>
        <v>9</v>
      </c>
      <c r="AD12" s="43">
        <f>IF(ISBLANK('Nota de Estudiantes'!AD12),"",IF(AD$6="","Falta",20*'Nota de Estudiantes'!AD12/AD$6))</f>
        <v>14</v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>
        <f>IF(ISBLANK('Nota de Estudiantes'!AK12),"",IF(AK$6="","Falta",20*'Nota de Estudiantes'!AK12/AK$6))</f>
        <v>13</v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>
        <f>IF(ISBLANK('Nota de Estudiantes'!AS12),"",IF(AS$6="","Falta",20*'Nota de Estudiantes'!AS12/AS$6))</f>
        <v>10</v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>
        <f>IF(ISBLANK('Nota de Estudiantes'!BA12),"",IF(BA$6="","Falta",20*'Nota de Estudiantes'!BA12/BA$6))</f>
        <v>10</v>
      </c>
      <c r="BB12" s="43">
        <f>IF(ISBLANK('Nota de Estudiantes'!BB12),"",IF(BB$6="","Falta",20*'Nota de Estudiantes'!BB12/BB$6))</f>
        <v>17</v>
      </c>
      <c r="BC12" s="43">
        <f>IF(ISBLANK('Nota de Estudiantes'!BC12),"",IF(BC$6="","Falta",20*'Nota de Estudiantes'!BC12/BC$6))</f>
        <v>17</v>
      </c>
      <c r="BD12" s="43" t="str">
        <f>IF(ISBLANK('Nota de Estudiantes'!BD12),"",IF(BD$6="","Falta",20*'Nota de Estudiantes'!BD12/BD$6))</f>
        <v/>
      </c>
      <c r="BE12" s="43">
        <f>IF(ISBLANK('Nota de Estudiantes'!BE12),"",IF(BE$6="","Falta",20*'Nota de Estudiantes'!BE12/BE$6))</f>
        <v>16</v>
      </c>
      <c r="BF12" s="43">
        <f>IF(ISBLANK('Nota de Estudiantes'!BF12),"",IF(BF$6="","Falta",20*'Nota de Estudiantes'!BF12/BF$6))</f>
        <v>11</v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>
        <f>IF(ISBLANK('Nota de Estudiantes'!BI12),"",IF(BI$6="","Falta",20*'Nota de Estudiantes'!BI12/BI$6))</f>
        <v>20</v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>
        <f>IF(ISBLANK('Nota de Estudiantes'!BU12),"",IF(BU$6="","Falta",20*'Nota de Estudiantes'!BU12/BU$6))</f>
        <v>11</v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>
        <f>IF(ISBLANK('Nota de Estudiantes'!BY12),"",IF(BY$6="","Falta",20*'Nota de Estudiantes'!BY12/BY$6))</f>
        <v>20</v>
      </c>
      <c r="BZ12" s="43">
        <f>IF(ISBLANK('Nota de Estudiantes'!BZ12),"",IF(BZ$6="","Falta",20*'Nota de Estudiantes'!BZ12/BZ$6))</f>
        <v>15</v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>
        <f>IF(ISBLANK('Nota de Estudiantes'!CC12),"",IF(CC$6="","Falta",20*'Nota de Estudiantes'!CC12/CC$6))</f>
        <v>12</v>
      </c>
      <c r="CD12" s="43">
        <f>IF(ISBLANK('Nota de Estudiantes'!CD12),"",IF(CD$6="","Falta",20*'Nota de Estudiantes'!CD12/CD$6))</f>
        <v>20</v>
      </c>
      <c r="CE12" s="43">
        <f>IF(ISBLANK('Nota de Estudiantes'!CE12),"",IF(CE$6="","Falta",20*'Nota de Estudiantes'!CE12/CE$6))</f>
        <v>20</v>
      </c>
      <c r="CF12" s="43" t="str">
        <f>IF(ISBLANK('Nota de Estudiantes'!CF12),"",IF(CF$6="","Falta",20*'Nota de Estudiantes'!CF12/CF$6))</f>
        <v/>
      </c>
      <c r="CG12" s="43">
        <f>IF(ISBLANK('Nota de Estudiantes'!CG12),"",IF(CG$6="","Falta",20*'Nota de Estudiantes'!CG12/CG$6))</f>
        <v>15</v>
      </c>
      <c r="CH12" s="43">
        <f>IF(ISBLANK('Nota de Estudiantes'!CH12),"",IF(CH$6="","Falta",20*'Nota de Estudiantes'!CH12/CH$6))</f>
        <v>12</v>
      </c>
      <c r="CI12" s="43">
        <f>IF(ISBLANK('Nota de Estudiantes'!CI12),"",IF(CI$6="","Falta",20*'Nota de Estudiantes'!CI12/CI$6))</f>
        <v>10</v>
      </c>
      <c r="CJ12" s="43">
        <f>IF(ISBLANK('Nota de Estudiantes'!CJ12),"",IF(CJ$6="","Falta",20*'Nota de Estudiantes'!CJ12/CJ$6))</f>
        <v>16</v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>
        <f>IF(ISBLANK('Nota de Estudiantes'!DI12),"",IF(DI$6="","Falta",20*'Nota de Estudiantes'!DI12/DI$6))</f>
        <v>10</v>
      </c>
      <c r="DJ12" s="43">
        <f>IF(ISBLANK('Nota de Estudiantes'!DJ12),"",IF(DJ$6="","Falta",20*'Nota de Estudiantes'!DJ12/DJ$6))</f>
        <v>16</v>
      </c>
      <c r="DK12" s="43">
        <f>IF(ISBLANK('Nota de Estudiantes'!DK12),"",IF(DK$6="","Falta",20*'Nota de Estudiantes'!DK12/DK$6))</f>
        <v>14</v>
      </c>
      <c r="DL12" s="43">
        <f>IF(ISBLANK('Nota de Estudiantes'!DL12),"",IF(DL$6="","Falta",20*'Nota de Estudiantes'!DL12/DL$6))</f>
        <v>10</v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>
        <f>IF(ISBLANK('Nota de Estudiantes'!EC12),"",IF(EC$6="","Falta",20*'Nota de Estudiantes'!EC12/EC$6))</f>
        <v>9</v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>
        <f>IF(ISBLANK('Nota de Estudiantes'!ES12),"",IF(ES$6="","Falta",20*'Nota de Estudiantes'!ES12/ES$6))</f>
        <v>17</v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>
        <f>IF(ISBLANK('Nota de Estudiantes'!FI12),"",IF(FI$6="","Falta",20*'Nota de Estudiantes'!FI12/FI$6))</f>
        <v>17</v>
      </c>
      <c r="FJ12" s="43">
        <f>IF(ISBLANK('Nota de Estudiantes'!FJ12),"",IF(FJ$6="","Falta",20*'Nota de Estudiantes'!FJ12/FJ$6))</f>
        <v>16</v>
      </c>
      <c r="FK12" s="43">
        <f>IF(ISBLANK('Nota de Estudiantes'!FK12),"",IF(FK$6="","Falta",20*'Nota de Estudiantes'!FK12/FK$6))</f>
        <v>15</v>
      </c>
      <c r="FL12" s="43">
        <f>IF(ISBLANK('Nota de Estudiantes'!FL12),"",IF(FL$6="","Falta",20*'Nota de Estudiantes'!FL12/FL$6))</f>
        <v>12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43">
        <f>IF(ISBLANK('Nota de Estudiantes'!E13),"",IF(E$6="","Falta",20*'Nota de Estudiantes'!E13/E$6))</f>
        <v>16</v>
      </c>
      <c r="F13" s="43">
        <f>IF(ISBLANK('Nota de Estudiantes'!F13),"",IF(F$6="","Falta",20*'Nota de Estudiantes'!F13/F$6))</f>
        <v>20</v>
      </c>
      <c r="G13" s="43">
        <f>IF(ISBLANK('Nota de Estudiantes'!G13),"",IF(G$6="","Falta",20*'Nota de Estudiantes'!G13/G$6))</f>
        <v>15</v>
      </c>
      <c r="H13" s="43" t="str">
        <f>IF(ISBLANK('Nota de Estudiantes'!H13),"",IF(H$6="","Falta",20*'Nota de Estudiantes'!H13/H$6))</f>
        <v/>
      </c>
      <c r="I13" s="43">
        <f>IF(ISBLANK('Nota de Estudiantes'!I13),"",IF(I$6="","Falta",20*'Nota de Estudiantes'!I13/I$6))</f>
        <v>13</v>
      </c>
      <c r="J13" s="43">
        <f>IF(ISBLANK('Nota de Estudiantes'!J13),"",IF(J$6="","Falta",20*'Nota de Estudiantes'!J13/J$6))</f>
        <v>16</v>
      </c>
      <c r="K13" s="43">
        <f>IF(ISBLANK('Nota de Estudiantes'!K13),"",IF(K$6="","Falta",20*'Nota de Estudiantes'!K13/K$6))</f>
        <v>20</v>
      </c>
      <c r="L13" s="43">
        <f>IF(ISBLANK('Nota de Estudiantes'!L13),"",IF(L$6="","Falta",20*'Nota de Estudiantes'!L13/L$6))</f>
        <v>20</v>
      </c>
      <c r="M13" s="43">
        <f>IF(ISBLANK('Nota de Estudiantes'!M13),"",IF(M$6="","Falta",20*'Nota de Estudiantes'!M13/M$6))</f>
        <v>20</v>
      </c>
      <c r="N13" s="43">
        <f>IF(ISBLANK('Nota de Estudiantes'!N13),"",IF(N$6="","Falta",20*'Nota de Estudiantes'!N13/N$6))</f>
        <v>15</v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>
        <f>IF(ISBLANK('Nota de Estudiantes'!Q13),"",IF(Q$6="","Falta",20*'Nota de Estudiantes'!Q13/Q$6))</f>
        <v>16</v>
      </c>
      <c r="R13" s="43">
        <f>IF(ISBLANK('Nota de Estudiantes'!R13),"",IF(R$6="","Falta",20*'Nota de Estudiantes'!R13/R$6))</f>
        <v>20</v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>
        <f>IF(ISBLANK('Nota de Estudiantes'!U13),"",IF(U$6="","Falta",20*'Nota de Estudiantes'!U13/U$6))</f>
        <v>15</v>
      </c>
      <c r="V13" s="43">
        <f>IF(ISBLANK('Nota de Estudiantes'!V13),"",IF(V$6="","Falta",20*'Nota de Estudiantes'!V13/V$6))</f>
        <v>20</v>
      </c>
      <c r="W13" s="43">
        <f>IF(ISBLANK('Nota de Estudiantes'!W13),"",IF(W$6="","Falta",20*'Nota de Estudiantes'!W13/W$6))</f>
        <v>13</v>
      </c>
      <c r="X13" s="43" t="str">
        <f>IF(ISBLANK('Nota de Estudiantes'!X13),"",IF(X$6="","Falta",20*'Nota de Estudiantes'!X13/X$6))</f>
        <v/>
      </c>
      <c r="Y13" s="43">
        <f>IF(ISBLANK('Nota de Estudiantes'!Y13),"",IF(Y$6="","Falta",20*'Nota de Estudiantes'!Y13/Y$6))</f>
        <v>8</v>
      </c>
      <c r="Z13" s="43">
        <f>IF(ISBLANK('Nota de Estudiantes'!Z13),"",IF(Z$6="","Falta",20*'Nota de Estudiantes'!Z13/Z$6))</f>
        <v>18</v>
      </c>
      <c r="AA13" s="43">
        <f>IF(ISBLANK('Nota de Estudiantes'!AA13),"",IF(AA$6="","Falta",20*'Nota de Estudiantes'!AA13/AA$6))</f>
        <v>8</v>
      </c>
      <c r="AB13" s="43">
        <f>IF(ISBLANK('Nota de Estudiantes'!AB13),"",IF(AB$6="","Falta",20*'Nota de Estudiantes'!AB13/AB$6))</f>
        <v>18</v>
      </c>
      <c r="AC13" s="43">
        <f>IF(ISBLANK('Nota de Estudiantes'!AC13),"",IF(AC$6="","Falta",20*'Nota de Estudiantes'!AC13/AC$6))</f>
        <v>19</v>
      </c>
      <c r="AD13" s="43">
        <f>IF(ISBLANK('Nota de Estudiantes'!AD13),"",IF(AD$6="","Falta",20*'Nota de Estudiantes'!AD13/AD$6))</f>
        <v>17</v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>
        <f>IF(ISBLANK('Nota de Estudiantes'!AK13),"",IF(AK$6="","Falta",20*'Nota de Estudiantes'!AK13/AK$6))</f>
        <v>9</v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>
        <f>IF(ISBLANK('Nota de Estudiantes'!AS13),"",IF(AS$6="","Falta",20*'Nota de Estudiantes'!AS13/AS$6))</f>
        <v>9</v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>
        <f>IF(ISBLANK('Nota de Estudiantes'!BA13),"",IF(BA$6="","Falta",20*'Nota de Estudiantes'!BA13/BA$6))</f>
        <v>16</v>
      </c>
      <c r="BB13" s="43">
        <f>IF(ISBLANK('Nota de Estudiantes'!BB13),"",IF(BB$6="","Falta",20*'Nota de Estudiantes'!BB13/BB$6))</f>
        <v>11</v>
      </c>
      <c r="BC13" s="43">
        <f>IF(ISBLANK('Nota de Estudiantes'!BC13),"",IF(BC$6="","Falta",20*'Nota de Estudiantes'!BC13/BC$6))</f>
        <v>16</v>
      </c>
      <c r="BD13" s="43" t="str">
        <f>IF(ISBLANK('Nota de Estudiantes'!BD13),"",IF(BD$6="","Falta",20*'Nota de Estudiantes'!BD13/BD$6))</f>
        <v/>
      </c>
      <c r="BE13" s="43">
        <f>IF(ISBLANK('Nota de Estudiantes'!BE13),"",IF(BE$6="","Falta",20*'Nota de Estudiantes'!BE13/BE$6))</f>
        <v>14</v>
      </c>
      <c r="BF13" s="43">
        <f>IF(ISBLANK('Nota de Estudiantes'!BF13),"",IF(BF$6="","Falta",20*'Nota de Estudiantes'!BF13/BF$6))</f>
        <v>16</v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>
        <f>IF(ISBLANK('Nota de Estudiantes'!BI13),"",IF(BI$6="","Falta",20*'Nota de Estudiantes'!BI13/BI$6))</f>
        <v>16</v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>
        <f>IF(ISBLANK('Nota de Estudiantes'!BU13),"",IF(BU$6="","Falta",20*'Nota de Estudiantes'!BU13/BU$6))</f>
        <v>16</v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>
        <f>IF(ISBLANK('Nota de Estudiantes'!BY13),"",IF(BY$6="","Falta",20*'Nota de Estudiantes'!BY13/BY$6))</f>
        <v>12</v>
      </c>
      <c r="BZ13" s="43">
        <f>IF(ISBLANK('Nota de Estudiantes'!BZ13),"",IF(BZ$6="","Falta",20*'Nota de Estudiantes'!BZ13/BZ$6))</f>
        <v>15</v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>
        <f>IF(ISBLANK('Nota de Estudiantes'!CC13),"",IF(CC$6="","Falta",20*'Nota de Estudiantes'!CC13/CC$6))</f>
        <v>16</v>
      </c>
      <c r="CD13" s="43">
        <f>IF(ISBLANK('Nota de Estudiantes'!CD13),"",IF(CD$6="","Falta",20*'Nota de Estudiantes'!CD13/CD$6))</f>
        <v>20</v>
      </c>
      <c r="CE13" s="43">
        <f>IF(ISBLANK('Nota de Estudiantes'!CE13),"",IF(CE$6="","Falta",20*'Nota de Estudiantes'!CE13/CE$6))</f>
        <v>12</v>
      </c>
      <c r="CF13" s="43" t="str">
        <f>IF(ISBLANK('Nota de Estudiantes'!CF13),"",IF(CF$6="","Falta",20*'Nota de Estudiantes'!CF13/CF$6))</f>
        <v/>
      </c>
      <c r="CG13" s="43">
        <f>IF(ISBLANK('Nota de Estudiantes'!CG13),"",IF(CG$6="","Falta",20*'Nota de Estudiantes'!CG13/CG$6))</f>
        <v>10</v>
      </c>
      <c r="CH13" s="43">
        <f>IF(ISBLANK('Nota de Estudiantes'!CH13),"",IF(CH$6="","Falta",20*'Nota de Estudiantes'!CH13/CH$6))</f>
        <v>20</v>
      </c>
      <c r="CI13" s="43">
        <f>IF(ISBLANK('Nota de Estudiantes'!CI13),"",IF(CI$6="","Falta",20*'Nota de Estudiantes'!CI13/CI$6))</f>
        <v>15</v>
      </c>
      <c r="CJ13" s="43">
        <f>IF(ISBLANK('Nota de Estudiantes'!CJ13),"",IF(CJ$6="","Falta",20*'Nota de Estudiantes'!CJ13/CJ$6))</f>
        <v>12</v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>
        <f>IF(ISBLANK('Nota de Estudiantes'!DI13),"",IF(DI$6="","Falta",20*'Nota de Estudiantes'!DI13/DI$6))</f>
        <v>8</v>
      </c>
      <c r="DJ13" s="43">
        <f>IF(ISBLANK('Nota de Estudiantes'!DJ13),"",IF(DJ$6="","Falta",20*'Nota de Estudiantes'!DJ13/DJ$6))</f>
        <v>20</v>
      </c>
      <c r="DK13" s="43">
        <f>IF(ISBLANK('Nota de Estudiantes'!DK13),"",IF(DK$6="","Falta",20*'Nota de Estudiantes'!DK13/DK$6))</f>
        <v>14</v>
      </c>
      <c r="DL13" s="43">
        <f>IF(ISBLANK('Nota de Estudiantes'!DL13),"",IF(DL$6="","Falta",20*'Nota de Estudiantes'!DL13/DL$6))</f>
        <v>18</v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>
        <f>IF(ISBLANK('Nota de Estudiantes'!EC13),"",IF(EC$6="","Falta",20*'Nota de Estudiantes'!EC13/EC$6))</f>
        <v>16</v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>
        <f>IF(ISBLANK('Nota de Estudiantes'!ES13),"",IF(ES$6="","Falta",20*'Nota de Estudiantes'!ES13/ES$6))</f>
        <v>12</v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>
        <f>IF(ISBLANK('Nota de Estudiantes'!FI13),"",IF(FI$6="","Falta",20*'Nota de Estudiantes'!FI13/FI$6))</f>
        <v>19</v>
      </c>
      <c r="FJ13" s="43">
        <f>IF(ISBLANK('Nota de Estudiantes'!FJ13),"",IF(FJ$6="","Falta",20*'Nota de Estudiantes'!FJ13/FJ$6))</f>
        <v>12</v>
      </c>
      <c r="FK13" s="43">
        <f>IF(ISBLANK('Nota de Estudiantes'!FK13),"",IF(FK$6="","Falta",20*'Nota de Estudiantes'!FK13/FK$6))</f>
        <v>15</v>
      </c>
      <c r="FL13" s="43">
        <f>IF(ISBLANK('Nota de Estudiantes'!FL13),"",IF(FL$6="","Falta",20*'Nota de Estudiantes'!FL13/FL$6))</f>
        <v>20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43">
        <f>IF(ISBLANK('Nota de Estudiantes'!E14),"",IF(E$6="","Falta",20*'Nota de Estudiantes'!E14/E$6))</f>
        <v>16</v>
      </c>
      <c r="F14" s="43">
        <f>IF(ISBLANK('Nota de Estudiantes'!F14),"",IF(F$6="","Falta",20*'Nota de Estudiantes'!F14/F$6))</f>
        <v>12</v>
      </c>
      <c r="G14" s="43">
        <f>IF(ISBLANK('Nota de Estudiantes'!G14),"",IF(G$6="","Falta",20*'Nota de Estudiantes'!G14/G$6))</f>
        <v>15</v>
      </c>
      <c r="H14" s="43" t="str">
        <f>IF(ISBLANK('Nota de Estudiantes'!H14),"",IF(H$6="","Falta",20*'Nota de Estudiantes'!H14/H$6))</f>
        <v/>
      </c>
      <c r="I14" s="43">
        <f>IF(ISBLANK('Nota de Estudiantes'!I14),"",IF(I$6="","Falta",20*'Nota de Estudiantes'!I14/I$6))</f>
        <v>12</v>
      </c>
      <c r="J14" s="43">
        <f>IF(ISBLANK('Nota de Estudiantes'!J14),"",IF(J$6="","Falta",20*'Nota de Estudiantes'!J14/J$6))</f>
        <v>16</v>
      </c>
      <c r="K14" s="43">
        <f>IF(ISBLANK('Nota de Estudiantes'!K14),"",IF(K$6="","Falta",20*'Nota de Estudiantes'!K14/K$6))</f>
        <v>16</v>
      </c>
      <c r="L14" s="43">
        <f>IF(ISBLANK('Nota de Estudiantes'!L14),"",IF(L$6="","Falta",20*'Nota de Estudiantes'!L14/L$6))</f>
        <v>16</v>
      </c>
      <c r="M14" s="43">
        <f>IF(ISBLANK('Nota de Estudiantes'!M14),"",IF(M$6="","Falta",20*'Nota de Estudiantes'!M14/M$6))</f>
        <v>15</v>
      </c>
      <c r="N14" s="43">
        <f>IF(ISBLANK('Nota de Estudiantes'!N14),"",IF(N$6="","Falta",20*'Nota de Estudiantes'!N14/N$6))</f>
        <v>20</v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>
        <f>IF(ISBLANK('Nota de Estudiantes'!Q14),"",IF(Q$6="","Falta",20*'Nota de Estudiantes'!Q14/Q$6))</f>
        <v>12</v>
      </c>
      <c r="R14" s="43">
        <f>IF(ISBLANK('Nota de Estudiantes'!R14),"",IF(R$6="","Falta",20*'Nota de Estudiantes'!R14/R$6))</f>
        <v>16</v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>
        <f>IF(ISBLANK('Nota de Estudiantes'!U14),"",IF(U$6="","Falta",20*'Nota de Estudiantes'!U14/U$6))</f>
        <v>20</v>
      </c>
      <c r="V14" s="43">
        <f>IF(ISBLANK('Nota de Estudiantes'!V14),"",IF(V$6="","Falta",20*'Nota de Estudiantes'!V14/V$6))</f>
        <v>16</v>
      </c>
      <c r="W14" s="43">
        <f>IF(ISBLANK('Nota de Estudiantes'!W14),"",IF(W$6="","Falta",20*'Nota de Estudiantes'!W14/W$6))</f>
        <v>19</v>
      </c>
      <c r="X14" s="43" t="str">
        <f>IF(ISBLANK('Nota de Estudiantes'!X14),"",IF(X$6="","Falta",20*'Nota de Estudiantes'!X14/X$6))</f>
        <v/>
      </c>
      <c r="Y14" s="43">
        <f>IF(ISBLANK('Nota de Estudiantes'!Y14),"",IF(Y$6="","Falta",20*'Nota de Estudiantes'!Y14/Y$6))</f>
        <v>12</v>
      </c>
      <c r="Z14" s="43">
        <f>IF(ISBLANK('Nota de Estudiantes'!Z14),"",IF(Z$6="","Falta",20*'Nota de Estudiantes'!Z14/Z$6))</f>
        <v>12</v>
      </c>
      <c r="AA14" s="43">
        <f>IF(ISBLANK('Nota de Estudiantes'!AA14),"",IF(AA$6="","Falta",20*'Nota de Estudiantes'!AA14/AA$6))</f>
        <v>17</v>
      </c>
      <c r="AB14" s="43">
        <f>IF(ISBLANK('Nota de Estudiantes'!AB14),"",IF(AB$6="","Falta",20*'Nota de Estudiantes'!AB14/AB$6))</f>
        <v>15</v>
      </c>
      <c r="AC14" s="43">
        <f>IF(ISBLANK('Nota de Estudiantes'!AC14),"",IF(AC$6="","Falta",20*'Nota de Estudiantes'!AC14/AC$6))</f>
        <v>12</v>
      </c>
      <c r="AD14" s="43">
        <f>IF(ISBLANK('Nota de Estudiantes'!AD14),"",IF(AD$6="","Falta",20*'Nota de Estudiantes'!AD14/AD$6))</f>
        <v>18</v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>
        <f>IF(ISBLANK('Nota de Estudiantes'!AK14),"",IF(AK$6="","Falta",20*'Nota de Estudiantes'!AK14/AK$6))</f>
        <v>18</v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>
        <f>IF(ISBLANK('Nota de Estudiantes'!AS14),"",IF(AS$6="","Falta",20*'Nota de Estudiantes'!AS14/AS$6))</f>
        <v>15</v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>
        <f>IF(ISBLANK('Nota de Estudiantes'!BA14),"",IF(BA$6="","Falta",20*'Nota de Estudiantes'!BA14/BA$6))</f>
        <v>11</v>
      </c>
      <c r="BB14" s="43">
        <f>IF(ISBLANK('Nota de Estudiantes'!BB14),"",IF(BB$6="","Falta",20*'Nota de Estudiantes'!BB14/BB$6))</f>
        <v>20</v>
      </c>
      <c r="BC14" s="43">
        <f>IF(ISBLANK('Nota de Estudiantes'!BC14),"",IF(BC$6="","Falta",20*'Nota de Estudiantes'!BC14/BC$6))</f>
        <v>9</v>
      </c>
      <c r="BD14" s="43" t="str">
        <f>IF(ISBLANK('Nota de Estudiantes'!BD14),"",IF(BD$6="","Falta",20*'Nota de Estudiantes'!BD14/BD$6))</f>
        <v/>
      </c>
      <c r="BE14" s="43">
        <f>IF(ISBLANK('Nota de Estudiantes'!BE14),"",IF(BE$6="","Falta",20*'Nota de Estudiantes'!BE14/BE$6))</f>
        <v>20</v>
      </c>
      <c r="BF14" s="43">
        <f>IF(ISBLANK('Nota de Estudiantes'!BF14),"",IF(BF$6="","Falta",20*'Nota de Estudiantes'!BF14/BF$6))</f>
        <v>19</v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>
        <f>IF(ISBLANK('Nota de Estudiantes'!BI14),"",IF(BI$6="","Falta",20*'Nota de Estudiantes'!BI14/BI$6))</f>
        <v>18</v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>
        <f>IF(ISBLANK('Nota de Estudiantes'!BU14),"",IF(BU$6="","Falta",20*'Nota de Estudiantes'!BU14/BU$6))</f>
        <v>19</v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>
        <f>IF(ISBLANK('Nota de Estudiantes'!BY14),"",IF(BY$6="","Falta",20*'Nota de Estudiantes'!BY14/BY$6))</f>
        <v>20</v>
      </c>
      <c r="BZ14" s="43">
        <f>IF(ISBLANK('Nota de Estudiantes'!BZ14),"",IF(BZ$6="","Falta",20*'Nota de Estudiantes'!BZ14/BZ$6))</f>
        <v>10</v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>
        <f>IF(ISBLANK('Nota de Estudiantes'!CC14),"",IF(CC$6="","Falta",20*'Nota de Estudiantes'!CC14/CC$6))</f>
        <v>16</v>
      </c>
      <c r="CD14" s="43">
        <f>IF(ISBLANK('Nota de Estudiantes'!CD14),"",IF(CD$6="","Falta",20*'Nota de Estudiantes'!CD14/CD$6))</f>
        <v>15</v>
      </c>
      <c r="CE14" s="43">
        <f>IF(ISBLANK('Nota de Estudiantes'!CE14),"",IF(CE$6="","Falta",20*'Nota de Estudiantes'!CE14/CE$6))</f>
        <v>16</v>
      </c>
      <c r="CF14" s="43" t="str">
        <f>IF(ISBLANK('Nota de Estudiantes'!CF14),"",IF(CF$6="","Falta",20*'Nota de Estudiantes'!CF14/CF$6))</f>
        <v/>
      </c>
      <c r="CG14" s="43">
        <f>IF(ISBLANK('Nota de Estudiantes'!CG14),"",IF(CG$6="","Falta",20*'Nota de Estudiantes'!CG14/CG$6))</f>
        <v>20</v>
      </c>
      <c r="CH14" s="43">
        <f>IF(ISBLANK('Nota de Estudiantes'!CH14),"",IF(CH$6="","Falta",20*'Nota de Estudiantes'!CH14/CH$6))</f>
        <v>16</v>
      </c>
      <c r="CI14" s="43">
        <f>IF(ISBLANK('Nota de Estudiantes'!CI14),"",IF(CI$6="","Falta",20*'Nota de Estudiantes'!CI14/CI$6))</f>
        <v>10</v>
      </c>
      <c r="CJ14" s="43">
        <f>IF(ISBLANK('Nota de Estudiantes'!CJ14),"",IF(CJ$6="","Falta",20*'Nota de Estudiantes'!CJ14/CJ$6))</f>
        <v>16</v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>
        <f>IF(ISBLANK('Nota de Estudiantes'!DI14),"",IF(DI$6="","Falta",20*'Nota de Estudiantes'!DI14/DI$6))</f>
        <v>14</v>
      </c>
      <c r="DJ14" s="43">
        <f>IF(ISBLANK('Nota de Estudiantes'!DJ14),"",IF(DJ$6="","Falta",20*'Nota de Estudiantes'!DJ14/DJ$6))</f>
        <v>20</v>
      </c>
      <c r="DK14" s="43">
        <f>IF(ISBLANK('Nota de Estudiantes'!DK14),"",IF(DK$6="","Falta",20*'Nota de Estudiantes'!DK14/DK$6))</f>
        <v>19</v>
      </c>
      <c r="DL14" s="43">
        <f>IF(ISBLANK('Nota de Estudiantes'!DL14),"",IF(DL$6="","Falta",20*'Nota de Estudiantes'!DL14/DL$6))</f>
        <v>10</v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>
        <f>IF(ISBLANK('Nota de Estudiantes'!EC14),"",IF(EC$6="","Falta",20*'Nota de Estudiantes'!EC14/EC$6))</f>
        <v>20</v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>
        <f>IF(ISBLANK('Nota de Estudiantes'!ES14),"",IF(ES$6="","Falta",20*'Nota de Estudiantes'!ES14/ES$6))</f>
        <v>14</v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>
        <f>IF(ISBLANK('Nota de Estudiantes'!FI14),"",IF(FI$6="","Falta",20*'Nota de Estudiantes'!FI14/FI$6))</f>
        <v>13</v>
      </c>
      <c r="FJ14" s="43">
        <f>IF(ISBLANK('Nota de Estudiantes'!FJ14),"",IF(FJ$6="","Falta",20*'Nota de Estudiantes'!FJ14/FJ$6))</f>
        <v>20</v>
      </c>
      <c r="FK14" s="43">
        <f>IF(ISBLANK('Nota de Estudiantes'!FK14),"",IF(FK$6="","Falta",20*'Nota de Estudiantes'!FK14/FK$6))</f>
        <v>15</v>
      </c>
      <c r="FL14" s="43">
        <f>IF(ISBLANK('Nota de Estudiantes'!FL14),"",IF(FL$6="","Falta",20*'Nota de Estudiantes'!FL14/FL$6))</f>
        <v>16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43">
        <f>IF(ISBLANK('Nota de Estudiantes'!E15),"",IF(E$6="","Falta",20*'Nota de Estudiantes'!E15/E$6))</f>
        <v>16</v>
      </c>
      <c r="F15" s="43">
        <f>IF(ISBLANK('Nota de Estudiantes'!F15),"",IF(F$6="","Falta",20*'Nota de Estudiantes'!F15/F$6))</f>
        <v>12</v>
      </c>
      <c r="G15" s="43">
        <f>IF(ISBLANK('Nota de Estudiantes'!G15),"",IF(G$6="","Falta",20*'Nota de Estudiantes'!G15/G$6))</f>
        <v>15</v>
      </c>
      <c r="H15" s="43" t="str">
        <f>IF(ISBLANK('Nota de Estudiantes'!H15),"",IF(H$6="","Falta",20*'Nota de Estudiantes'!H15/H$6))</f>
        <v/>
      </c>
      <c r="I15" s="43">
        <f>IF(ISBLANK('Nota de Estudiantes'!I15),"",IF(I$6="","Falta",20*'Nota de Estudiantes'!I15/I$6))</f>
        <v>19</v>
      </c>
      <c r="J15" s="43">
        <f>IF(ISBLANK('Nota de Estudiantes'!J15),"",IF(J$6="","Falta",20*'Nota de Estudiantes'!J15/J$6))</f>
        <v>20</v>
      </c>
      <c r="K15" s="43">
        <f>IF(ISBLANK('Nota de Estudiantes'!K15),"",IF(K$6="","Falta",20*'Nota de Estudiantes'!K15/K$6))</f>
        <v>16</v>
      </c>
      <c r="L15" s="43">
        <f>IF(ISBLANK('Nota de Estudiantes'!L15),"",IF(L$6="","Falta",20*'Nota de Estudiantes'!L15/L$6))</f>
        <v>12</v>
      </c>
      <c r="M15" s="43">
        <f>IF(ISBLANK('Nota de Estudiantes'!M15),"",IF(M$6="","Falta",20*'Nota de Estudiantes'!M15/M$6))</f>
        <v>20</v>
      </c>
      <c r="N15" s="43">
        <f>IF(ISBLANK('Nota de Estudiantes'!N15),"",IF(N$6="","Falta",20*'Nota de Estudiantes'!N15/N$6))</f>
        <v>15</v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>
        <f>IF(ISBLANK('Nota de Estudiantes'!Q15),"",IF(Q$6="","Falta",20*'Nota de Estudiantes'!Q15/Q$6))</f>
        <v>12</v>
      </c>
      <c r="R15" s="43">
        <f>IF(ISBLANK('Nota de Estudiantes'!R15),"",IF(R$6="","Falta",20*'Nota de Estudiantes'!R15/R$6))</f>
        <v>16</v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>
        <f>IF(ISBLANK('Nota de Estudiantes'!U15),"",IF(U$6="","Falta",20*'Nota de Estudiantes'!U15/U$6))</f>
        <v>15</v>
      </c>
      <c r="V15" s="43">
        <f>IF(ISBLANK('Nota de Estudiantes'!V15),"",IF(V$6="","Falta",20*'Nota de Estudiantes'!V15/V$6))</f>
        <v>20</v>
      </c>
      <c r="W15" s="43">
        <f>IF(ISBLANK('Nota de Estudiantes'!W15),"",IF(W$6="","Falta",20*'Nota de Estudiantes'!W15/W$6))</f>
        <v>19</v>
      </c>
      <c r="X15" s="43" t="str">
        <f>IF(ISBLANK('Nota de Estudiantes'!X15),"",IF(X$6="","Falta",20*'Nota de Estudiantes'!X15/X$6))</f>
        <v/>
      </c>
      <c r="Y15" s="43">
        <f>IF(ISBLANK('Nota de Estudiantes'!Y15),"",IF(Y$6="","Falta",20*'Nota de Estudiantes'!Y15/Y$6))</f>
        <v>12</v>
      </c>
      <c r="Z15" s="43">
        <f>IF(ISBLANK('Nota de Estudiantes'!Z15),"",IF(Z$6="","Falta",20*'Nota de Estudiantes'!Z15/Z$6))</f>
        <v>12</v>
      </c>
      <c r="AA15" s="43">
        <f>IF(ISBLANK('Nota de Estudiantes'!AA15),"",IF(AA$6="","Falta",20*'Nota de Estudiantes'!AA15/AA$6))</f>
        <v>19</v>
      </c>
      <c r="AB15" s="43">
        <f>IF(ISBLANK('Nota de Estudiantes'!AB15),"",IF(AB$6="","Falta",20*'Nota de Estudiantes'!AB15/AB$6))</f>
        <v>12</v>
      </c>
      <c r="AC15" s="43">
        <f>IF(ISBLANK('Nota de Estudiantes'!AC15),"",IF(AC$6="","Falta",20*'Nota de Estudiantes'!AC15/AC$6))</f>
        <v>10</v>
      </c>
      <c r="AD15" s="43">
        <f>IF(ISBLANK('Nota de Estudiantes'!AD15),"",IF(AD$6="","Falta",20*'Nota de Estudiantes'!AD15/AD$6))</f>
        <v>13</v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>
        <f>IF(ISBLANK('Nota de Estudiantes'!AK15),"",IF(AK$6="","Falta",20*'Nota de Estudiantes'!AK15/AK$6))</f>
        <v>11</v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>
        <f>IF(ISBLANK('Nota de Estudiantes'!AS15),"",IF(AS$6="","Falta",20*'Nota de Estudiantes'!AS15/AS$6))</f>
        <v>18</v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>
        <f>IF(ISBLANK('Nota de Estudiantes'!BA15),"",IF(BA$6="","Falta",20*'Nota de Estudiantes'!BA15/BA$6))</f>
        <v>19</v>
      </c>
      <c r="BB15" s="43">
        <f>IF(ISBLANK('Nota de Estudiantes'!BB15),"",IF(BB$6="","Falta",20*'Nota de Estudiantes'!BB15/BB$6))</f>
        <v>19</v>
      </c>
      <c r="BC15" s="43">
        <f>IF(ISBLANK('Nota de Estudiantes'!BC15),"",IF(BC$6="","Falta",20*'Nota de Estudiantes'!BC15/BC$6))</f>
        <v>15</v>
      </c>
      <c r="BD15" s="43" t="str">
        <f>IF(ISBLANK('Nota de Estudiantes'!BD15),"",IF(BD$6="","Falta",20*'Nota de Estudiantes'!BD15/BD$6))</f>
        <v/>
      </c>
      <c r="BE15" s="43">
        <f>IF(ISBLANK('Nota de Estudiantes'!BE15),"",IF(BE$6="","Falta",20*'Nota de Estudiantes'!BE15/BE$6))</f>
        <v>12</v>
      </c>
      <c r="BF15" s="43">
        <f>IF(ISBLANK('Nota de Estudiantes'!BF15),"",IF(BF$6="","Falta",20*'Nota de Estudiantes'!BF15/BF$6))</f>
        <v>15</v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>
        <f>IF(ISBLANK('Nota de Estudiantes'!BI15),"",IF(BI$6="","Falta",20*'Nota de Estudiantes'!BI15/BI$6))</f>
        <v>20</v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>
        <f>IF(ISBLANK('Nota de Estudiantes'!BU15),"",IF(BU$6="","Falta",20*'Nota de Estudiantes'!BU15/BU$6))</f>
        <v>15</v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>
        <f>IF(ISBLANK('Nota de Estudiantes'!BY15),"",IF(BY$6="","Falta",20*'Nota de Estudiantes'!BY15/BY$6))</f>
        <v>12</v>
      </c>
      <c r="BZ15" s="43">
        <f>IF(ISBLANK('Nota de Estudiantes'!BZ15),"",IF(BZ$6="","Falta",20*'Nota de Estudiantes'!BZ15/BZ$6))</f>
        <v>20</v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>
        <f>IF(ISBLANK('Nota de Estudiantes'!CC15),"",IF(CC$6="","Falta",20*'Nota de Estudiantes'!CC15/CC$6))</f>
        <v>12</v>
      </c>
      <c r="CD15" s="43">
        <f>IF(ISBLANK('Nota de Estudiantes'!CD15),"",IF(CD$6="","Falta",20*'Nota de Estudiantes'!CD15/CD$6))</f>
        <v>10</v>
      </c>
      <c r="CE15" s="43">
        <f>IF(ISBLANK('Nota de Estudiantes'!CE15),"",IF(CE$6="","Falta",20*'Nota de Estudiantes'!CE15/CE$6))</f>
        <v>12</v>
      </c>
      <c r="CF15" s="43" t="str">
        <f>IF(ISBLANK('Nota de Estudiantes'!CF15),"",IF(CF$6="","Falta",20*'Nota de Estudiantes'!CF15/CF$6))</f>
        <v/>
      </c>
      <c r="CG15" s="43">
        <f>IF(ISBLANK('Nota de Estudiantes'!CG15),"",IF(CG$6="","Falta",20*'Nota de Estudiantes'!CG15/CG$6))</f>
        <v>20</v>
      </c>
      <c r="CH15" s="43">
        <f>IF(ISBLANK('Nota de Estudiantes'!CH15),"",IF(CH$6="","Falta",20*'Nota de Estudiantes'!CH15/CH$6))</f>
        <v>20</v>
      </c>
      <c r="CI15" s="43">
        <f>IF(ISBLANK('Nota de Estudiantes'!CI15),"",IF(CI$6="","Falta",20*'Nota de Estudiantes'!CI15/CI$6))</f>
        <v>15</v>
      </c>
      <c r="CJ15" s="43">
        <f>IF(ISBLANK('Nota de Estudiantes'!CJ15),"",IF(CJ$6="","Falta",20*'Nota de Estudiantes'!CJ15/CJ$6))</f>
        <v>12</v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>
        <f>IF(ISBLANK('Nota de Estudiantes'!DI15),"",IF(DI$6="","Falta",20*'Nota de Estudiantes'!DI15/DI$6))</f>
        <v>18</v>
      </c>
      <c r="DJ15" s="43">
        <f>IF(ISBLANK('Nota de Estudiantes'!DJ15),"",IF(DJ$6="","Falta",20*'Nota de Estudiantes'!DJ15/DJ$6))</f>
        <v>12</v>
      </c>
      <c r="DK15" s="43">
        <f>IF(ISBLANK('Nota de Estudiantes'!DK15),"",IF(DK$6="","Falta",20*'Nota de Estudiantes'!DK15/DK$6))</f>
        <v>14</v>
      </c>
      <c r="DL15" s="43">
        <f>IF(ISBLANK('Nota de Estudiantes'!DL15),"",IF(DL$6="","Falta",20*'Nota de Estudiantes'!DL15/DL$6))</f>
        <v>10</v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>
        <f>IF(ISBLANK('Nota de Estudiantes'!EC15),"",IF(EC$6="","Falta",20*'Nota de Estudiantes'!EC15/EC$6))</f>
        <v>12</v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>
        <f>IF(ISBLANK('Nota de Estudiantes'!ES15),"",IF(ES$6="","Falta",20*'Nota de Estudiantes'!ES15/ES$6))</f>
        <v>10</v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>
        <f>IF(ISBLANK('Nota de Estudiantes'!FI15),"",IF(FI$6="","Falta",20*'Nota de Estudiantes'!FI15/FI$6))</f>
        <v>11</v>
      </c>
      <c r="FJ15" s="43">
        <f>IF(ISBLANK('Nota de Estudiantes'!FJ15),"",IF(FJ$6="","Falta",20*'Nota de Estudiantes'!FJ15/FJ$6))</f>
        <v>12</v>
      </c>
      <c r="FK15" s="43">
        <f>IF(ISBLANK('Nota de Estudiantes'!FK15),"",IF(FK$6="","Falta",20*'Nota de Estudiantes'!FK15/FK$6))</f>
        <v>10</v>
      </c>
      <c r="FL15" s="43">
        <f>IF(ISBLANK('Nota de Estudiantes'!FL15),"",IF(FL$6="","Falta",20*'Nota de Estudiantes'!FL15/FL$6))</f>
        <v>16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43">
        <f>IF(ISBLANK('Nota de Estudiantes'!E16),"",IF(E$6="","Falta",20*'Nota de Estudiantes'!E16/E$6))</f>
        <v>20</v>
      </c>
      <c r="F16" s="43">
        <f>IF(ISBLANK('Nota de Estudiantes'!F16),"",IF(F$6="","Falta",20*'Nota de Estudiantes'!F16/F$6))</f>
        <v>12</v>
      </c>
      <c r="G16" s="43">
        <f>IF(ISBLANK('Nota de Estudiantes'!G16),"",IF(G$6="","Falta",20*'Nota de Estudiantes'!G16/G$6))</f>
        <v>10</v>
      </c>
      <c r="H16" s="43" t="str">
        <f>IF(ISBLANK('Nota de Estudiantes'!H16),"",IF(H$6="","Falta",20*'Nota de Estudiantes'!H16/H$6))</f>
        <v/>
      </c>
      <c r="I16" s="43">
        <f>IF(ISBLANK('Nota de Estudiantes'!I16),"",IF(I$6="","Falta",20*'Nota de Estudiantes'!I16/I$6))</f>
        <v>17</v>
      </c>
      <c r="J16" s="43">
        <f>IF(ISBLANK('Nota de Estudiantes'!J16),"",IF(J$6="","Falta",20*'Nota de Estudiantes'!J16/J$6))</f>
        <v>16</v>
      </c>
      <c r="K16" s="43">
        <f>IF(ISBLANK('Nota de Estudiantes'!K16),"",IF(K$6="","Falta",20*'Nota de Estudiantes'!K16/K$6))</f>
        <v>16</v>
      </c>
      <c r="L16" s="43">
        <f>IF(ISBLANK('Nota de Estudiantes'!L16),"",IF(L$6="","Falta",20*'Nota de Estudiantes'!L16/L$6))</f>
        <v>12</v>
      </c>
      <c r="M16" s="43">
        <f>IF(ISBLANK('Nota de Estudiantes'!M16),"",IF(M$6="","Falta",20*'Nota de Estudiantes'!M16/M$6))</f>
        <v>15</v>
      </c>
      <c r="N16" s="43">
        <f>IF(ISBLANK('Nota de Estudiantes'!N16),"",IF(N$6="","Falta",20*'Nota de Estudiantes'!N16/N$6))</f>
        <v>20</v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>
        <f>IF(ISBLANK('Nota de Estudiantes'!Q16),"",IF(Q$6="","Falta",20*'Nota de Estudiantes'!Q16/Q$6))</f>
        <v>20</v>
      </c>
      <c r="R16" s="43">
        <f>IF(ISBLANK('Nota de Estudiantes'!R16),"",IF(R$6="","Falta",20*'Nota de Estudiantes'!R16/R$6))</f>
        <v>16</v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>
        <f>IF(ISBLANK('Nota de Estudiantes'!U16),"",IF(U$6="","Falta",20*'Nota de Estudiantes'!U16/U$6))</f>
        <v>20</v>
      </c>
      <c r="V16" s="43">
        <f>IF(ISBLANK('Nota de Estudiantes'!V16),"",IF(V$6="","Falta",20*'Nota de Estudiantes'!V16/V$6))</f>
        <v>12</v>
      </c>
      <c r="W16" s="43">
        <f>IF(ISBLANK('Nota de Estudiantes'!W16),"",IF(W$6="","Falta",20*'Nota de Estudiantes'!W16/W$6))</f>
        <v>9</v>
      </c>
      <c r="X16" s="43" t="str">
        <f>IF(ISBLANK('Nota de Estudiantes'!X16),"",IF(X$6="","Falta",20*'Nota de Estudiantes'!X16/X$6))</f>
        <v/>
      </c>
      <c r="Y16" s="43">
        <f>IF(ISBLANK('Nota de Estudiantes'!Y16),"",IF(Y$6="","Falta",20*'Nota de Estudiantes'!Y16/Y$6))</f>
        <v>9</v>
      </c>
      <c r="Z16" s="43">
        <f>IF(ISBLANK('Nota de Estudiantes'!Z16),"",IF(Z$6="","Falta",20*'Nota de Estudiantes'!Z16/Z$6))</f>
        <v>13</v>
      </c>
      <c r="AA16" s="43">
        <f>IF(ISBLANK('Nota de Estudiantes'!AA16),"",IF(AA$6="","Falta",20*'Nota de Estudiantes'!AA16/AA$6))</f>
        <v>18</v>
      </c>
      <c r="AB16" s="43">
        <f>IF(ISBLANK('Nota de Estudiantes'!AB16),"",IF(AB$6="","Falta",20*'Nota de Estudiantes'!AB16/AB$6))</f>
        <v>16</v>
      </c>
      <c r="AC16" s="43">
        <f>IF(ISBLANK('Nota de Estudiantes'!AC16),"",IF(AC$6="","Falta",20*'Nota de Estudiantes'!AC16/AC$6))</f>
        <v>14</v>
      </c>
      <c r="AD16" s="43">
        <f>IF(ISBLANK('Nota de Estudiantes'!AD16),"",IF(AD$6="","Falta",20*'Nota de Estudiantes'!AD16/AD$6))</f>
        <v>13</v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>
        <f>IF(ISBLANK('Nota de Estudiantes'!AK16),"",IF(AK$6="","Falta",20*'Nota de Estudiantes'!AK16/AK$6))</f>
        <v>10</v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>
        <f>IF(ISBLANK('Nota de Estudiantes'!AS16),"",IF(AS$6="","Falta",20*'Nota de Estudiantes'!AS16/AS$6))</f>
        <v>20</v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>
        <f>IF(ISBLANK('Nota de Estudiantes'!BA16),"",IF(BA$6="","Falta",20*'Nota de Estudiantes'!BA16/BA$6))</f>
        <v>10</v>
      </c>
      <c r="BB16" s="43">
        <f>IF(ISBLANK('Nota de Estudiantes'!BB16),"",IF(BB$6="","Falta",20*'Nota de Estudiantes'!BB16/BB$6))</f>
        <v>13</v>
      </c>
      <c r="BC16" s="43">
        <f>IF(ISBLANK('Nota de Estudiantes'!BC16),"",IF(BC$6="","Falta",20*'Nota de Estudiantes'!BC16/BC$6))</f>
        <v>15</v>
      </c>
      <c r="BD16" s="43" t="str">
        <f>IF(ISBLANK('Nota de Estudiantes'!BD16),"",IF(BD$6="","Falta",20*'Nota de Estudiantes'!BD16/BD$6))</f>
        <v/>
      </c>
      <c r="BE16" s="43">
        <f>IF(ISBLANK('Nota de Estudiantes'!BE16),"",IF(BE$6="","Falta",20*'Nota de Estudiantes'!BE16/BE$6))</f>
        <v>14</v>
      </c>
      <c r="BF16" s="43">
        <f>IF(ISBLANK('Nota de Estudiantes'!BF16),"",IF(BF$6="","Falta",20*'Nota de Estudiantes'!BF16/BF$6))</f>
        <v>14</v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>
        <f>IF(ISBLANK('Nota de Estudiantes'!BI16),"",IF(BI$6="","Falta",20*'Nota de Estudiantes'!BI16/BI$6))</f>
        <v>18</v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>
        <f>IF(ISBLANK('Nota de Estudiantes'!BU16),"",IF(BU$6="","Falta",20*'Nota de Estudiantes'!BU16/BU$6))</f>
        <v>14</v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>
        <f>IF(ISBLANK('Nota de Estudiantes'!BY16),"",IF(BY$6="","Falta",20*'Nota de Estudiantes'!BY16/BY$6))</f>
        <v>20</v>
      </c>
      <c r="BZ16" s="43">
        <f>IF(ISBLANK('Nota de Estudiantes'!BZ16),"",IF(BZ$6="","Falta",20*'Nota de Estudiantes'!BZ16/BZ$6))</f>
        <v>15</v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>
        <f>IF(ISBLANK('Nota de Estudiantes'!CC16),"",IF(CC$6="","Falta",20*'Nota de Estudiantes'!CC16/CC$6))</f>
        <v>20</v>
      </c>
      <c r="CD16" s="43">
        <f>IF(ISBLANK('Nota de Estudiantes'!CD16),"",IF(CD$6="","Falta",20*'Nota de Estudiantes'!CD16/CD$6))</f>
        <v>15</v>
      </c>
      <c r="CE16" s="43">
        <f>IF(ISBLANK('Nota de Estudiantes'!CE16),"",IF(CE$6="","Falta",20*'Nota de Estudiantes'!CE16/CE$6))</f>
        <v>16</v>
      </c>
      <c r="CF16" s="43" t="str">
        <f>IF(ISBLANK('Nota de Estudiantes'!CF16),"",IF(CF$6="","Falta",20*'Nota de Estudiantes'!CF16/CF$6))</f>
        <v/>
      </c>
      <c r="CG16" s="43">
        <f>IF(ISBLANK('Nota de Estudiantes'!CG16),"",IF(CG$6="","Falta",20*'Nota de Estudiantes'!CG16/CG$6))</f>
        <v>15</v>
      </c>
      <c r="CH16" s="43">
        <f>IF(ISBLANK('Nota de Estudiantes'!CH16),"",IF(CH$6="","Falta",20*'Nota de Estudiantes'!CH16/CH$6))</f>
        <v>20</v>
      </c>
      <c r="CI16" s="43">
        <f>IF(ISBLANK('Nota de Estudiantes'!CI16),"",IF(CI$6="","Falta",20*'Nota de Estudiantes'!CI16/CI$6))</f>
        <v>10</v>
      </c>
      <c r="CJ16" s="43">
        <f>IF(ISBLANK('Nota de Estudiantes'!CJ16),"",IF(CJ$6="","Falta",20*'Nota de Estudiantes'!CJ16/CJ$6))</f>
        <v>12</v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>
        <f>IF(ISBLANK('Nota de Estudiantes'!DI16),"",IF(DI$6="","Falta",20*'Nota de Estudiantes'!DI16/DI$6))</f>
        <v>19</v>
      </c>
      <c r="DJ16" s="43">
        <f>IF(ISBLANK('Nota de Estudiantes'!DJ16),"",IF(DJ$6="","Falta",20*'Nota de Estudiantes'!DJ16/DJ$6))</f>
        <v>14</v>
      </c>
      <c r="DK16" s="43">
        <f>IF(ISBLANK('Nota de Estudiantes'!DK16),"",IF(DK$6="","Falta",20*'Nota de Estudiantes'!DK16/DK$6))</f>
        <v>15</v>
      </c>
      <c r="DL16" s="43">
        <f>IF(ISBLANK('Nota de Estudiantes'!DL16),"",IF(DL$6="","Falta",20*'Nota de Estudiantes'!DL16/DL$6))</f>
        <v>10</v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>
        <f>IF(ISBLANK('Nota de Estudiantes'!EC16),"",IF(EC$6="","Falta",20*'Nota de Estudiantes'!EC16/EC$6))</f>
        <v>15</v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>
        <f>IF(ISBLANK('Nota de Estudiantes'!ES16),"",IF(ES$6="","Falta",20*'Nota de Estudiantes'!ES16/ES$6))</f>
        <v>16</v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>
        <f>IF(ISBLANK('Nota de Estudiantes'!FI16),"",IF(FI$6="","Falta",20*'Nota de Estudiantes'!FI16/FI$6))</f>
        <v>12</v>
      </c>
      <c r="FJ16" s="43">
        <f>IF(ISBLANK('Nota de Estudiantes'!FJ16),"",IF(FJ$6="","Falta",20*'Nota de Estudiantes'!FJ16/FJ$6))</f>
        <v>20</v>
      </c>
      <c r="FK16" s="43">
        <f>IF(ISBLANK('Nota de Estudiantes'!FK16),"",IF(FK$6="","Falta",20*'Nota de Estudiantes'!FK16/FK$6))</f>
        <v>15</v>
      </c>
      <c r="FL16" s="43">
        <f>IF(ISBLANK('Nota de Estudiantes'!FL16),"",IF(FL$6="","Falta",20*'Nota de Estudiantes'!FL16/FL$6))</f>
        <v>16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43">
        <f>IF(ISBLANK('Nota de Estudiantes'!E17),"",IF(E$6="","Falta",20*'Nota de Estudiantes'!E17/E$6))</f>
        <v>20</v>
      </c>
      <c r="F17" s="43">
        <f>IF(ISBLANK('Nota de Estudiantes'!F17),"",IF(F$6="","Falta",20*'Nota de Estudiantes'!F17/F$6))</f>
        <v>16</v>
      </c>
      <c r="G17" s="43">
        <f>IF(ISBLANK('Nota de Estudiantes'!G17),"",IF(G$6="","Falta",20*'Nota de Estudiantes'!G17/G$6))</f>
        <v>15</v>
      </c>
      <c r="H17" s="43" t="str">
        <f>IF(ISBLANK('Nota de Estudiantes'!H17),"",IF(H$6="","Falta",20*'Nota de Estudiantes'!H17/H$6))</f>
        <v/>
      </c>
      <c r="I17" s="43">
        <f>IF(ISBLANK('Nota de Estudiantes'!I17),"",IF(I$6="","Falta",20*'Nota de Estudiantes'!I17/I$6))</f>
        <v>15</v>
      </c>
      <c r="J17" s="43">
        <f>IF(ISBLANK('Nota de Estudiantes'!J17),"",IF(J$6="","Falta",20*'Nota de Estudiantes'!J17/J$6))</f>
        <v>16</v>
      </c>
      <c r="K17" s="43">
        <f>IF(ISBLANK('Nota de Estudiantes'!K17),"",IF(K$6="","Falta",20*'Nota de Estudiantes'!K17/K$6))</f>
        <v>12</v>
      </c>
      <c r="L17" s="43">
        <f>IF(ISBLANK('Nota de Estudiantes'!L17),"",IF(L$6="","Falta",20*'Nota de Estudiantes'!L17/L$6))</f>
        <v>12</v>
      </c>
      <c r="M17" s="43">
        <f>IF(ISBLANK('Nota de Estudiantes'!M17),"",IF(M$6="","Falta",20*'Nota de Estudiantes'!M17/M$6))</f>
        <v>20</v>
      </c>
      <c r="N17" s="43">
        <f>IF(ISBLANK('Nota de Estudiantes'!N17),"",IF(N$6="","Falta",20*'Nota de Estudiantes'!N17/N$6))</f>
        <v>20</v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>
        <f>IF(ISBLANK('Nota de Estudiantes'!Q17),"",IF(Q$6="","Falta",20*'Nota de Estudiantes'!Q17/Q$6))</f>
        <v>16</v>
      </c>
      <c r="R17" s="43">
        <f>IF(ISBLANK('Nota de Estudiantes'!R17),"",IF(R$6="","Falta",20*'Nota de Estudiantes'!R17/R$6))</f>
        <v>12</v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>
        <f>IF(ISBLANK('Nota de Estudiantes'!U17),"",IF(U$6="","Falta",20*'Nota de Estudiantes'!U17/U$6))</f>
        <v>15</v>
      </c>
      <c r="V17" s="43">
        <f>IF(ISBLANK('Nota de Estudiantes'!V17),"",IF(V$6="","Falta",20*'Nota de Estudiantes'!V17/V$6))</f>
        <v>20</v>
      </c>
      <c r="W17" s="43">
        <f>IF(ISBLANK('Nota de Estudiantes'!W17),"",IF(W$6="","Falta",20*'Nota de Estudiantes'!W17/W$6))</f>
        <v>16</v>
      </c>
      <c r="X17" s="43" t="str">
        <f>IF(ISBLANK('Nota de Estudiantes'!X17),"",IF(X$6="","Falta",20*'Nota de Estudiantes'!X17/X$6))</f>
        <v/>
      </c>
      <c r="Y17" s="43">
        <f>IF(ISBLANK('Nota de Estudiantes'!Y17),"",IF(Y$6="","Falta",20*'Nota de Estudiantes'!Y17/Y$6))</f>
        <v>17</v>
      </c>
      <c r="Z17" s="43">
        <f>IF(ISBLANK('Nota de Estudiantes'!Z17),"",IF(Z$6="","Falta",20*'Nota de Estudiantes'!Z17/Z$6))</f>
        <v>9</v>
      </c>
      <c r="AA17" s="43">
        <f>IF(ISBLANK('Nota de Estudiantes'!AA17),"",IF(AA$6="","Falta",20*'Nota de Estudiantes'!AA17/AA$6))</f>
        <v>14</v>
      </c>
      <c r="AB17" s="43">
        <f>IF(ISBLANK('Nota de Estudiantes'!AB17),"",IF(AB$6="","Falta",20*'Nota de Estudiantes'!AB17/AB$6))</f>
        <v>16</v>
      </c>
      <c r="AC17" s="43">
        <f>IF(ISBLANK('Nota de Estudiantes'!AC17),"",IF(AC$6="","Falta",20*'Nota de Estudiantes'!AC17/AC$6))</f>
        <v>10</v>
      </c>
      <c r="AD17" s="43">
        <f>IF(ISBLANK('Nota de Estudiantes'!AD17),"",IF(AD$6="","Falta",20*'Nota de Estudiantes'!AD17/AD$6))</f>
        <v>16</v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>
        <f>IF(ISBLANK('Nota de Estudiantes'!AK17),"",IF(AK$6="","Falta",20*'Nota de Estudiantes'!AK17/AK$6))</f>
        <v>13</v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>
        <f>IF(ISBLANK('Nota de Estudiantes'!AS17),"",IF(AS$6="","Falta",20*'Nota de Estudiantes'!AS17/AS$6))</f>
        <v>10</v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>
        <f>IF(ISBLANK('Nota de Estudiantes'!BA17),"",IF(BA$6="","Falta",20*'Nota de Estudiantes'!BA17/BA$6))</f>
        <v>13</v>
      </c>
      <c r="BB17" s="43">
        <f>IF(ISBLANK('Nota de Estudiantes'!BB17),"",IF(BB$6="","Falta",20*'Nota de Estudiantes'!BB17/BB$6))</f>
        <v>15</v>
      </c>
      <c r="BC17" s="43">
        <f>IF(ISBLANK('Nota de Estudiantes'!BC17),"",IF(BC$6="","Falta",20*'Nota de Estudiantes'!BC17/BC$6))</f>
        <v>16</v>
      </c>
      <c r="BD17" s="43" t="str">
        <f>IF(ISBLANK('Nota de Estudiantes'!BD17),"",IF(BD$6="","Falta",20*'Nota de Estudiantes'!BD17/BD$6))</f>
        <v/>
      </c>
      <c r="BE17" s="43">
        <f>IF(ISBLANK('Nota de Estudiantes'!BE17),"",IF(BE$6="","Falta",20*'Nota de Estudiantes'!BE17/BE$6))</f>
        <v>18</v>
      </c>
      <c r="BF17" s="43">
        <f>IF(ISBLANK('Nota de Estudiantes'!BF17),"",IF(BF$6="","Falta",20*'Nota de Estudiantes'!BF17/BF$6))</f>
        <v>17</v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>
        <f>IF(ISBLANK('Nota de Estudiantes'!BI17),"",IF(BI$6="","Falta",20*'Nota de Estudiantes'!BI17/BI$6))</f>
        <v>10</v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>
        <f>IF(ISBLANK('Nota de Estudiantes'!BU17),"",IF(BU$6="","Falta",20*'Nota de Estudiantes'!BU17/BU$6))</f>
        <v>17</v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>
        <f>IF(ISBLANK('Nota de Estudiantes'!BY17),"",IF(BY$6="","Falta",20*'Nota de Estudiantes'!BY17/BY$6))</f>
        <v>20</v>
      </c>
      <c r="BZ17" s="43">
        <f>IF(ISBLANK('Nota de Estudiantes'!BZ17),"",IF(BZ$6="","Falta",20*'Nota de Estudiantes'!BZ17/BZ$6))</f>
        <v>15</v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>
        <f>IF(ISBLANK('Nota de Estudiantes'!CC17),"",IF(CC$6="","Falta",20*'Nota de Estudiantes'!CC17/CC$6))</f>
        <v>12</v>
      </c>
      <c r="CD17" s="43">
        <f>IF(ISBLANK('Nota de Estudiantes'!CD17),"",IF(CD$6="","Falta",20*'Nota de Estudiantes'!CD17/CD$6))</f>
        <v>10</v>
      </c>
      <c r="CE17" s="43">
        <f>IF(ISBLANK('Nota de Estudiantes'!CE17),"",IF(CE$6="","Falta",20*'Nota de Estudiantes'!CE17/CE$6))</f>
        <v>20</v>
      </c>
      <c r="CF17" s="43" t="str">
        <f>IF(ISBLANK('Nota de Estudiantes'!CF17),"",IF(CF$6="","Falta",20*'Nota de Estudiantes'!CF17/CF$6))</f>
        <v/>
      </c>
      <c r="CG17" s="43">
        <f>IF(ISBLANK('Nota de Estudiantes'!CG17),"",IF(CG$6="","Falta",20*'Nota de Estudiantes'!CG17/CG$6))</f>
        <v>20</v>
      </c>
      <c r="CH17" s="43">
        <f>IF(ISBLANK('Nota de Estudiantes'!CH17),"",IF(CH$6="","Falta",20*'Nota de Estudiantes'!CH17/CH$6))</f>
        <v>16</v>
      </c>
      <c r="CI17" s="43">
        <f>IF(ISBLANK('Nota de Estudiantes'!CI17),"",IF(CI$6="","Falta",20*'Nota de Estudiantes'!CI17/CI$6))</f>
        <v>10</v>
      </c>
      <c r="CJ17" s="43">
        <f>IF(ISBLANK('Nota de Estudiantes'!CJ17),"",IF(CJ$6="","Falta",20*'Nota de Estudiantes'!CJ17/CJ$6))</f>
        <v>20</v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>
        <f>IF(ISBLANK('Nota de Estudiantes'!DI17),"",IF(DI$6="","Falta",20*'Nota de Estudiantes'!DI17/DI$6))</f>
        <v>20</v>
      </c>
      <c r="DJ17" s="43">
        <f>IF(ISBLANK('Nota de Estudiantes'!DJ17),"",IF(DJ$6="","Falta",20*'Nota de Estudiantes'!DJ17/DJ$6))</f>
        <v>20</v>
      </c>
      <c r="DK17" s="43">
        <f>IF(ISBLANK('Nota de Estudiantes'!DK17),"",IF(DK$6="","Falta",20*'Nota de Estudiantes'!DK17/DK$6))</f>
        <v>19</v>
      </c>
      <c r="DL17" s="43">
        <f>IF(ISBLANK('Nota de Estudiantes'!DL17),"",IF(DL$6="","Falta",20*'Nota de Estudiantes'!DL17/DL$6))</f>
        <v>12</v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>
        <f>IF(ISBLANK('Nota de Estudiantes'!EC17),"",IF(EC$6="","Falta",20*'Nota de Estudiantes'!EC17/EC$6))</f>
        <v>10</v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>
        <f>IF(ISBLANK('Nota de Estudiantes'!ES17),"",IF(ES$6="","Falta",20*'Nota de Estudiantes'!ES17/ES$6))</f>
        <v>17</v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>
        <f>IF(ISBLANK('Nota de Estudiantes'!FI17),"",IF(FI$6="","Falta",20*'Nota de Estudiantes'!FI17/FI$6))</f>
        <v>15</v>
      </c>
      <c r="FJ17" s="43">
        <f>IF(ISBLANK('Nota de Estudiantes'!FJ17),"",IF(FJ$6="","Falta",20*'Nota de Estudiantes'!FJ17/FJ$6))</f>
        <v>16</v>
      </c>
      <c r="FK17" s="43">
        <f>IF(ISBLANK('Nota de Estudiantes'!FK17),"",IF(FK$6="","Falta",20*'Nota de Estudiantes'!FK17/FK$6))</f>
        <v>15</v>
      </c>
      <c r="FL17" s="43">
        <f>IF(ISBLANK('Nota de Estudiantes'!FL17),"",IF(FL$6="","Falta",20*'Nota de Estudiantes'!FL17/FL$6))</f>
        <v>16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43">
        <f>IF(ISBLANK('Nota de Estudiantes'!E18),"",IF(E$6="","Falta",20*'Nota de Estudiantes'!E18/E$6))</f>
        <v>16</v>
      </c>
      <c r="F18" s="43">
        <f>IF(ISBLANK('Nota de Estudiantes'!F18),"",IF(F$6="","Falta",20*'Nota de Estudiantes'!F18/F$6))</f>
        <v>16</v>
      </c>
      <c r="G18" s="43">
        <f>IF(ISBLANK('Nota de Estudiantes'!G18),"",IF(G$6="","Falta",20*'Nota de Estudiantes'!G18/G$6))</f>
        <v>20</v>
      </c>
      <c r="H18" s="43" t="str">
        <f>IF(ISBLANK('Nota de Estudiantes'!H18),"",IF(H$6="","Falta",20*'Nota de Estudiantes'!H18/H$6))</f>
        <v/>
      </c>
      <c r="I18" s="43">
        <f>IF(ISBLANK('Nota de Estudiantes'!I18),"",IF(I$6="","Falta",20*'Nota de Estudiantes'!I18/I$6))</f>
        <v>14</v>
      </c>
      <c r="J18" s="43">
        <f>IF(ISBLANK('Nota de Estudiantes'!J18),"",IF(J$6="","Falta",20*'Nota de Estudiantes'!J18/J$6))</f>
        <v>16</v>
      </c>
      <c r="K18" s="43">
        <f>IF(ISBLANK('Nota de Estudiantes'!K18),"",IF(K$6="","Falta",20*'Nota de Estudiantes'!K18/K$6))</f>
        <v>16</v>
      </c>
      <c r="L18" s="43">
        <f>IF(ISBLANK('Nota de Estudiantes'!L18),"",IF(L$6="","Falta",20*'Nota de Estudiantes'!L18/L$6))</f>
        <v>12</v>
      </c>
      <c r="M18" s="43">
        <f>IF(ISBLANK('Nota de Estudiantes'!M18),"",IF(M$6="","Falta",20*'Nota de Estudiantes'!M18/M$6))</f>
        <v>15</v>
      </c>
      <c r="N18" s="43">
        <f>IF(ISBLANK('Nota de Estudiantes'!N18),"",IF(N$6="","Falta",20*'Nota de Estudiantes'!N18/N$6))</f>
        <v>10</v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>
        <f>IF(ISBLANK('Nota de Estudiantes'!Q18),"",IF(Q$6="","Falta",20*'Nota de Estudiantes'!Q18/Q$6))</f>
        <v>16</v>
      </c>
      <c r="R18" s="43">
        <f>IF(ISBLANK('Nota de Estudiantes'!R18),"",IF(R$6="","Falta",20*'Nota de Estudiantes'!R18/R$6))</f>
        <v>20</v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>
        <f>IF(ISBLANK('Nota de Estudiantes'!U18),"",IF(U$6="","Falta",20*'Nota de Estudiantes'!U18/U$6))</f>
        <v>20</v>
      </c>
      <c r="V18" s="43">
        <f>IF(ISBLANK('Nota de Estudiantes'!V18),"",IF(V$6="","Falta",20*'Nota de Estudiantes'!V18/V$6))</f>
        <v>16</v>
      </c>
      <c r="W18" s="43">
        <f>IF(ISBLANK('Nota de Estudiantes'!W18),"",IF(W$6="","Falta",20*'Nota de Estudiantes'!W18/W$6))</f>
        <v>15</v>
      </c>
      <c r="X18" s="43" t="str">
        <f>IF(ISBLANK('Nota de Estudiantes'!X18),"",IF(X$6="","Falta",20*'Nota de Estudiantes'!X18/X$6))</f>
        <v/>
      </c>
      <c r="Y18" s="43">
        <f>IF(ISBLANK('Nota de Estudiantes'!Y18),"",IF(Y$6="","Falta",20*'Nota de Estudiantes'!Y18/Y$6))</f>
        <v>13</v>
      </c>
      <c r="Z18" s="43">
        <f>IF(ISBLANK('Nota de Estudiantes'!Z18),"",IF(Z$6="","Falta",20*'Nota de Estudiantes'!Z18/Z$6))</f>
        <v>9</v>
      </c>
      <c r="AA18" s="43">
        <f>IF(ISBLANK('Nota de Estudiantes'!AA18),"",IF(AA$6="","Falta",20*'Nota de Estudiantes'!AA18/AA$6))</f>
        <v>19</v>
      </c>
      <c r="AB18" s="43">
        <f>IF(ISBLANK('Nota de Estudiantes'!AB18),"",IF(AB$6="","Falta",20*'Nota de Estudiantes'!AB18/AB$6))</f>
        <v>10</v>
      </c>
      <c r="AC18" s="43">
        <f>IF(ISBLANK('Nota de Estudiantes'!AC18),"",IF(AC$6="","Falta",20*'Nota de Estudiantes'!AC18/AC$6))</f>
        <v>9</v>
      </c>
      <c r="AD18" s="43">
        <f>IF(ISBLANK('Nota de Estudiantes'!AD18),"",IF(AD$6="","Falta",20*'Nota de Estudiantes'!AD18/AD$6))</f>
        <v>17</v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>
        <f>IF(ISBLANK('Nota de Estudiantes'!AK18),"",IF(AK$6="","Falta",20*'Nota de Estudiantes'!AK18/AK$6))</f>
        <v>15</v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>
        <f>IF(ISBLANK('Nota de Estudiantes'!AS18),"",IF(AS$6="","Falta",20*'Nota de Estudiantes'!AS18/AS$6))</f>
        <v>17</v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>
        <f>IF(ISBLANK('Nota de Estudiantes'!BA18),"",IF(BA$6="","Falta",20*'Nota de Estudiantes'!BA18/BA$6))</f>
        <v>17</v>
      </c>
      <c r="BB18" s="43">
        <f>IF(ISBLANK('Nota de Estudiantes'!BB18),"",IF(BB$6="","Falta",20*'Nota de Estudiantes'!BB18/BB$6))</f>
        <v>20</v>
      </c>
      <c r="BC18" s="43">
        <f>IF(ISBLANK('Nota de Estudiantes'!BC18),"",IF(BC$6="","Falta",20*'Nota de Estudiantes'!BC18/BC$6))</f>
        <v>16</v>
      </c>
      <c r="BD18" s="43" t="str">
        <f>IF(ISBLANK('Nota de Estudiantes'!BD18),"",IF(BD$6="","Falta",20*'Nota de Estudiantes'!BD18/BD$6))</f>
        <v/>
      </c>
      <c r="BE18" s="43">
        <f>IF(ISBLANK('Nota de Estudiantes'!BE18),"",IF(BE$6="","Falta",20*'Nota de Estudiantes'!BE18/BE$6))</f>
        <v>12</v>
      </c>
      <c r="BF18" s="43">
        <f>IF(ISBLANK('Nota de Estudiantes'!BF18),"",IF(BF$6="","Falta",20*'Nota de Estudiantes'!BF18/BF$6))</f>
        <v>10</v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>
        <f>IF(ISBLANK('Nota de Estudiantes'!BI18),"",IF(BI$6="","Falta",20*'Nota de Estudiantes'!BI18/BI$6))</f>
        <v>12</v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>
        <f>IF(ISBLANK('Nota de Estudiantes'!BU18),"",IF(BU$6="","Falta",20*'Nota de Estudiantes'!BU18/BU$6))</f>
        <v>10</v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>
        <f>IF(ISBLANK('Nota de Estudiantes'!BY18),"",IF(BY$6="","Falta",20*'Nota de Estudiantes'!BY18/BY$6))</f>
        <v>20</v>
      </c>
      <c r="BZ18" s="43">
        <f>IF(ISBLANK('Nota de Estudiantes'!BZ18),"",IF(BZ$6="","Falta",20*'Nota de Estudiantes'!BZ18/BZ$6))</f>
        <v>20</v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>
        <f>IF(ISBLANK('Nota de Estudiantes'!CC18),"",IF(CC$6="","Falta",20*'Nota de Estudiantes'!CC18/CC$6))</f>
        <v>16</v>
      </c>
      <c r="CD18" s="43">
        <f>IF(ISBLANK('Nota de Estudiantes'!CD18),"",IF(CD$6="","Falta",20*'Nota de Estudiantes'!CD18/CD$6))</f>
        <v>20</v>
      </c>
      <c r="CE18" s="43">
        <f>IF(ISBLANK('Nota de Estudiantes'!CE18),"",IF(CE$6="","Falta",20*'Nota de Estudiantes'!CE18/CE$6))</f>
        <v>20</v>
      </c>
      <c r="CF18" s="43" t="str">
        <f>IF(ISBLANK('Nota de Estudiantes'!CF18),"",IF(CF$6="","Falta",20*'Nota de Estudiantes'!CF18/CF$6))</f>
        <v/>
      </c>
      <c r="CG18" s="43">
        <f>IF(ISBLANK('Nota de Estudiantes'!CG18),"",IF(CG$6="","Falta",20*'Nota de Estudiantes'!CG18/CG$6))</f>
        <v>15</v>
      </c>
      <c r="CH18" s="43">
        <f>IF(ISBLANK('Nota de Estudiantes'!CH18),"",IF(CH$6="","Falta",20*'Nota de Estudiantes'!CH18/CH$6))</f>
        <v>20</v>
      </c>
      <c r="CI18" s="43">
        <f>IF(ISBLANK('Nota de Estudiantes'!CI18),"",IF(CI$6="","Falta",20*'Nota de Estudiantes'!CI18/CI$6))</f>
        <v>15</v>
      </c>
      <c r="CJ18" s="43">
        <f>IF(ISBLANK('Nota de Estudiantes'!CJ18),"",IF(CJ$6="","Falta",20*'Nota de Estudiantes'!CJ18/CJ$6))</f>
        <v>16</v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>
        <f>IF(ISBLANK('Nota de Estudiantes'!DI18),"",IF(DI$6="","Falta",20*'Nota de Estudiantes'!DI18/DI$6))</f>
        <v>8</v>
      </c>
      <c r="DJ18" s="43">
        <f>IF(ISBLANK('Nota de Estudiantes'!DJ18),"",IF(DJ$6="","Falta",20*'Nota de Estudiantes'!DJ18/DJ$6))</f>
        <v>14</v>
      </c>
      <c r="DK18" s="43">
        <f>IF(ISBLANK('Nota de Estudiantes'!DK18),"",IF(DK$6="","Falta",20*'Nota de Estudiantes'!DK18/DK$6))</f>
        <v>11</v>
      </c>
      <c r="DL18" s="43">
        <f>IF(ISBLANK('Nota de Estudiantes'!DL18),"",IF(DL$6="","Falta",20*'Nota de Estudiantes'!DL18/DL$6))</f>
        <v>8</v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>
        <f>IF(ISBLANK('Nota de Estudiantes'!EC18),"",IF(EC$6="","Falta",20*'Nota de Estudiantes'!EC18/EC$6))</f>
        <v>10</v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>
        <f>IF(ISBLANK('Nota de Estudiantes'!ES18),"",IF(ES$6="","Falta",20*'Nota de Estudiantes'!ES18/ES$6))</f>
        <v>15</v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>
        <f>IF(ISBLANK('Nota de Estudiantes'!FI18),"",IF(FI$6="","Falta",20*'Nota de Estudiantes'!FI18/FI$6))</f>
        <v>18</v>
      </c>
      <c r="FJ18" s="43">
        <f>IF(ISBLANK('Nota de Estudiantes'!FJ18),"",IF(FJ$6="","Falta",20*'Nota de Estudiantes'!FJ18/FJ$6))</f>
        <v>16</v>
      </c>
      <c r="FK18" s="43">
        <f>IF(ISBLANK('Nota de Estudiantes'!FK18),"",IF(FK$6="","Falta",20*'Nota de Estudiantes'!FK18/FK$6))</f>
        <v>15</v>
      </c>
      <c r="FL18" s="43">
        <f>IF(ISBLANK('Nota de Estudiantes'!FL18),"",IF(FL$6="","Falta",20*'Nota de Estudiantes'!FL18/FL$6))</f>
        <v>16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43">
        <f>IF(ISBLANK('Nota de Estudiantes'!E19),"",IF(E$6="","Falta",20*'Nota de Estudiantes'!E19/E$6))</f>
        <v>20</v>
      </c>
      <c r="F19" s="43">
        <f>IF(ISBLANK('Nota de Estudiantes'!F19),"",IF(F$6="","Falta",20*'Nota de Estudiantes'!F19/F$6))</f>
        <v>16</v>
      </c>
      <c r="G19" s="43">
        <f>IF(ISBLANK('Nota de Estudiantes'!G19),"",IF(G$6="","Falta",20*'Nota de Estudiantes'!G19/G$6))</f>
        <v>15</v>
      </c>
      <c r="H19" s="43" t="str">
        <f>IF(ISBLANK('Nota de Estudiantes'!H19),"",IF(H$6="","Falta",20*'Nota de Estudiantes'!H19/H$6))</f>
        <v/>
      </c>
      <c r="I19" s="43">
        <f>IF(ISBLANK('Nota de Estudiantes'!I19),"",IF(I$6="","Falta",20*'Nota de Estudiantes'!I19/I$6))</f>
        <v>8</v>
      </c>
      <c r="J19" s="43">
        <f>IF(ISBLANK('Nota de Estudiantes'!J19),"",IF(J$6="","Falta",20*'Nota de Estudiantes'!J19/J$6))</f>
        <v>20</v>
      </c>
      <c r="K19" s="43">
        <f>IF(ISBLANK('Nota de Estudiantes'!K19),"",IF(K$6="","Falta",20*'Nota de Estudiantes'!K19/K$6))</f>
        <v>16</v>
      </c>
      <c r="L19" s="43">
        <f>IF(ISBLANK('Nota de Estudiantes'!L19),"",IF(L$6="","Falta",20*'Nota de Estudiantes'!L19/L$6))</f>
        <v>16</v>
      </c>
      <c r="M19" s="43">
        <f>IF(ISBLANK('Nota de Estudiantes'!M19),"",IF(M$6="","Falta",20*'Nota de Estudiantes'!M19/M$6))</f>
        <v>10</v>
      </c>
      <c r="N19" s="43">
        <f>IF(ISBLANK('Nota de Estudiantes'!N19),"",IF(N$6="","Falta",20*'Nota de Estudiantes'!N19/N$6))</f>
        <v>10</v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>
        <f>IF(ISBLANK('Nota de Estudiantes'!Q19),"",IF(Q$6="","Falta",20*'Nota de Estudiantes'!Q19/Q$6))</f>
        <v>20</v>
      </c>
      <c r="R19" s="43">
        <f>IF(ISBLANK('Nota de Estudiantes'!R19),"",IF(R$6="","Falta",20*'Nota de Estudiantes'!R19/R$6))</f>
        <v>12</v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>
        <f>IF(ISBLANK('Nota de Estudiantes'!U19),"",IF(U$6="","Falta",20*'Nota de Estudiantes'!U19/U$6))</f>
        <v>15</v>
      </c>
      <c r="V19" s="43">
        <f>IF(ISBLANK('Nota de Estudiantes'!V19),"",IF(V$6="","Falta",20*'Nota de Estudiantes'!V19/V$6))</f>
        <v>16</v>
      </c>
      <c r="W19" s="43">
        <f>IF(ISBLANK('Nota de Estudiantes'!W19),"",IF(W$6="","Falta",20*'Nota de Estudiantes'!W19/W$6))</f>
        <v>12</v>
      </c>
      <c r="X19" s="43" t="str">
        <f>IF(ISBLANK('Nota de Estudiantes'!X19),"",IF(X$6="","Falta",20*'Nota de Estudiantes'!X19/X$6))</f>
        <v/>
      </c>
      <c r="Y19" s="43">
        <f>IF(ISBLANK('Nota de Estudiantes'!Y19),"",IF(Y$6="","Falta",20*'Nota de Estudiantes'!Y19/Y$6))</f>
        <v>14</v>
      </c>
      <c r="Z19" s="43">
        <f>IF(ISBLANK('Nota de Estudiantes'!Z19),"",IF(Z$6="","Falta",20*'Nota de Estudiantes'!Z19/Z$6))</f>
        <v>9</v>
      </c>
      <c r="AA19" s="43">
        <f>IF(ISBLANK('Nota de Estudiantes'!AA19),"",IF(AA$6="","Falta",20*'Nota de Estudiantes'!AA19/AA$6))</f>
        <v>18</v>
      </c>
      <c r="AB19" s="43">
        <f>IF(ISBLANK('Nota de Estudiantes'!AB19),"",IF(AB$6="","Falta",20*'Nota de Estudiantes'!AB19/AB$6))</f>
        <v>16</v>
      </c>
      <c r="AC19" s="43">
        <f>IF(ISBLANK('Nota de Estudiantes'!AC19),"",IF(AC$6="","Falta",20*'Nota de Estudiantes'!AC19/AC$6))</f>
        <v>14</v>
      </c>
      <c r="AD19" s="43">
        <f>IF(ISBLANK('Nota de Estudiantes'!AD19),"",IF(AD$6="","Falta",20*'Nota de Estudiantes'!AD19/AD$6))</f>
        <v>19</v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>
        <f>IF(ISBLANK('Nota de Estudiantes'!AK19),"",IF(AK$6="","Falta",20*'Nota de Estudiantes'!AK19/AK$6))</f>
        <v>10</v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>
        <f>IF(ISBLANK('Nota de Estudiantes'!AS19),"",IF(AS$6="","Falta",20*'Nota de Estudiantes'!AS19/AS$6))</f>
        <v>10</v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>
        <f>IF(ISBLANK('Nota de Estudiantes'!BA19),"",IF(BA$6="","Falta",20*'Nota de Estudiantes'!BA19/BA$6))</f>
        <v>14</v>
      </c>
      <c r="BB19" s="43">
        <f>IF(ISBLANK('Nota de Estudiantes'!BB19),"",IF(BB$6="","Falta",20*'Nota de Estudiantes'!BB19/BB$6))</f>
        <v>9</v>
      </c>
      <c r="BC19" s="43">
        <f>IF(ISBLANK('Nota de Estudiantes'!BC19),"",IF(BC$6="","Falta",20*'Nota de Estudiantes'!BC19/BC$6))</f>
        <v>15</v>
      </c>
      <c r="BD19" s="43" t="str">
        <f>IF(ISBLANK('Nota de Estudiantes'!BD19),"",IF(BD$6="","Falta",20*'Nota de Estudiantes'!BD19/BD$6))</f>
        <v/>
      </c>
      <c r="BE19" s="43">
        <f>IF(ISBLANK('Nota de Estudiantes'!BE19),"",IF(BE$6="","Falta",20*'Nota de Estudiantes'!BE19/BE$6))</f>
        <v>16</v>
      </c>
      <c r="BF19" s="43">
        <f>IF(ISBLANK('Nota de Estudiantes'!BF19),"",IF(BF$6="","Falta",20*'Nota de Estudiantes'!BF19/BF$6))</f>
        <v>15</v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>
        <f>IF(ISBLANK('Nota de Estudiantes'!BI19),"",IF(BI$6="","Falta",20*'Nota de Estudiantes'!BI19/BI$6))</f>
        <v>20</v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>
        <f>IF(ISBLANK('Nota de Estudiantes'!BU19),"",IF(BU$6="","Falta",20*'Nota de Estudiantes'!BU19/BU$6))</f>
        <v>15</v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>
        <f>IF(ISBLANK('Nota de Estudiantes'!BY19),"",IF(BY$6="","Falta",20*'Nota de Estudiantes'!BY19/BY$6))</f>
        <v>16</v>
      </c>
      <c r="BZ19" s="43">
        <f>IF(ISBLANK('Nota de Estudiantes'!BZ19),"",IF(BZ$6="","Falta",20*'Nota de Estudiantes'!BZ19/BZ$6))</f>
        <v>20</v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>
        <f>IF(ISBLANK('Nota de Estudiantes'!CC19),"",IF(CC$6="","Falta",20*'Nota de Estudiantes'!CC19/CC$6))</f>
        <v>12</v>
      </c>
      <c r="CD19" s="43">
        <f>IF(ISBLANK('Nota de Estudiantes'!CD19),"",IF(CD$6="","Falta",20*'Nota de Estudiantes'!CD19/CD$6))</f>
        <v>15</v>
      </c>
      <c r="CE19" s="43">
        <f>IF(ISBLANK('Nota de Estudiantes'!CE19),"",IF(CE$6="","Falta",20*'Nota de Estudiantes'!CE19/CE$6))</f>
        <v>16</v>
      </c>
      <c r="CF19" s="43" t="str">
        <f>IF(ISBLANK('Nota de Estudiantes'!CF19),"",IF(CF$6="","Falta",20*'Nota de Estudiantes'!CF19/CF$6))</f>
        <v/>
      </c>
      <c r="CG19" s="43">
        <f>IF(ISBLANK('Nota de Estudiantes'!CG19),"",IF(CG$6="","Falta",20*'Nota de Estudiantes'!CG19/CG$6))</f>
        <v>15</v>
      </c>
      <c r="CH19" s="43">
        <f>IF(ISBLANK('Nota de Estudiantes'!CH19),"",IF(CH$6="","Falta",20*'Nota de Estudiantes'!CH19/CH$6))</f>
        <v>20</v>
      </c>
      <c r="CI19" s="43">
        <f>IF(ISBLANK('Nota de Estudiantes'!CI19),"",IF(CI$6="","Falta",20*'Nota de Estudiantes'!CI19/CI$6))</f>
        <v>15</v>
      </c>
      <c r="CJ19" s="43">
        <f>IF(ISBLANK('Nota de Estudiantes'!CJ19),"",IF(CJ$6="","Falta",20*'Nota de Estudiantes'!CJ19/CJ$6))</f>
        <v>16</v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>
        <f>IF(ISBLANK('Nota de Estudiantes'!DI19),"",IF(DI$6="","Falta",20*'Nota de Estudiantes'!DI19/DI$6))</f>
        <v>9</v>
      </c>
      <c r="DJ19" s="43">
        <f>IF(ISBLANK('Nota de Estudiantes'!DJ19),"",IF(DJ$6="","Falta",20*'Nota de Estudiantes'!DJ19/DJ$6))</f>
        <v>18</v>
      </c>
      <c r="DK19" s="43">
        <f>IF(ISBLANK('Nota de Estudiantes'!DK19),"",IF(DK$6="","Falta",20*'Nota de Estudiantes'!DK19/DK$6))</f>
        <v>11</v>
      </c>
      <c r="DL19" s="43">
        <f>IF(ISBLANK('Nota de Estudiantes'!DL19),"",IF(DL$6="","Falta",20*'Nota de Estudiantes'!DL19/DL$6))</f>
        <v>14</v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>
        <f>IF(ISBLANK('Nota de Estudiantes'!EC19),"",IF(EC$6="","Falta",20*'Nota de Estudiantes'!EC19/EC$6))</f>
        <v>12</v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>
        <f>IF(ISBLANK('Nota de Estudiantes'!ES19),"",IF(ES$6="","Falta",20*'Nota de Estudiantes'!ES19/ES$6))</f>
        <v>17</v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>
        <f>IF(ISBLANK('Nota de Estudiantes'!FI19),"",IF(FI$6="","Falta",20*'Nota de Estudiantes'!FI19/FI$6))</f>
        <v>15</v>
      </c>
      <c r="FJ19" s="43">
        <f>IF(ISBLANK('Nota de Estudiantes'!FJ19),"",IF(FJ$6="","Falta",20*'Nota de Estudiantes'!FJ19/FJ$6))</f>
        <v>16</v>
      </c>
      <c r="FK19" s="43">
        <f>IF(ISBLANK('Nota de Estudiantes'!FK19),"",IF(FK$6="","Falta",20*'Nota de Estudiantes'!FK19/FK$6))</f>
        <v>15</v>
      </c>
      <c r="FL19" s="43">
        <f>IF(ISBLANK('Nota de Estudiantes'!FL19),"",IF(FL$6="","Falta",20*'Nota de Estudiantes'!FL19/FL$6))</f>
        <v>16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43">
        <f>IF(ISBLANK('Nota de Estudiantes'!E20),"",IF(E$6="","Falta",20*'Nota de Estudiantes'!E20/E$6))</f>
        <v>16</v>
      </c>
      <c r="F20" s="43">
        <f>IF(ISBLANK('Nota de Estudiantes'!F20),"",IF(F$6="","Falta",20*'Nota de Estudiantes'!F20/F$6))</f>
        <v>16</v>
      </c>
      <c r="G20" s="43">
        <f>IF(ISBLANK('Nota de Estudiantes'!G20),"",IF(G$6="","Falta",20*'Nota de Estudiantes'!G20/G$6))</f>
        <v>20</v>
      </c>
      <c r="H20" s="43" t="str">
        <f>IF(ISBLANK('Nota de Estudiantes'!H20),"",IF(H$6="","Falta",20*'Nota de Estudiantes'!H20/H$6))</f>
        <v/>
      </c>
      <c r="I20" s="43">
        <f>IF(ISBLANK('Nota de Estudiantes'!I20),"",IF(I$6="","Falta",20*'Nota de Estudiantes'!I20/I$6))</f>
        <v>17</v>
      </c>
      <c r="J20" s="43">
        <f>IF(ISBLANK('Nota de Estudiantes'!J20),"",IF(J$6="","Falta",20*'Nota de Estudiantes'!J20/J$6))</f>
        <v>12</v>
      </c>
      <c r="K20" s="43">
        <f>IF(ISBLANK('Nota de Estudiantes'!K20),"",IF(K$6="","Falta",20*'Nota de Estudiantes'!K20/K$6))</f>
        <v>12</v>
      </c>
      <c r="L20" s="43">
        <f>IF(ISBLANK('Nota de Estudiantes'!L20),"",IF(L$6="","Falta",20*'Nota de Estudiantes'!L20/L$6))</f>
        <v>16</v>
      </c>
      <c r="M20" s="43">
        <f>IF(ISBLANK('Nota de Estudiantes'!M20),"",IF(M$6="","Falta",20*'Nota de Estudiantes'!M20/M$6))</f>
        <v>20</v>
      </c>
      <c r="N20" s="43">
        <f>IF(ISBLANK('Nota de Estudiantes'!N20),"",IF(N$6="","Falta",20*'Nota de Estudiantes'!N20/N$6))</f>
        <v>15</v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>
        <f>IF(ISBLANK('Nota de Estudiantes'!Q20),"",IF(Q$6="","Falta",20*'Nota de Estudiantes'!Q20/Q$6))</f>
        <v>20</v>
      </c>
      <c r="R20" s="43">
        <f>IF(ISBLANK('Nota de Estudiantes'!R20),"",IF(R$6="","Falta",20*'Nota de Estudiantes'!R20/R$6))</f>
        <v>16</v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>
        <f>IF(ISBLANK('Nota de Estudiantes'!U20),"",IF(U$6="","Falta",20*'Nota de Estudiantes'!U20/U$6))</f>
        <v>10</v>
      </c>
      <c r="V20" s="43">
        <f>IF(ISBLANK('Nota de Estudiantes'!V20),"",IF(V$6="","Falta",20*'Nota de Estudiantes'!V20/V$6))</f>
        <v>12</v>
      </c>
      <c r="W20" s="43">
        <f>IF(ISBLANK('Nota de Estudiantes'!W20),"",IF(W$6="","Falta",20*'Nota de Estudiantes'!W20/W$6))</f>
        <v>8</v>
      </c>
      <c r="X20" s="43" t="str">
        <f>IF(ISBLANK('Nota de Estudiantes'!X20),"",IF(X$6="","Falta",20*'Nota de Estudiantes'!X20/X$6))</f>
        <v/>
      </c>
      <c r="Y20" s="43">
        <f>IF(ISBLANK('Nota de Estudiantes'!Y20),"",IF(Y$6="","Falta",20*'Nota de Estudiantes'!Y20/Y$6))</f>
        <v>18</v>
      </c>
      <c r="Z20" s="43">
        <f>IF(ISBLANK('Nota de Estudiantes'!Z20),"",IF(Z$6="","Falta",20*'Nota de Estudiantes'!Z20/Z$6))</f>
        <v>13</v>
      </c>
      <c r="AA20" s="43">
        <f>IF(ISBLANK('Nota de Estudiantes'!AA20),"",IF(AA$6="","Falta",20*'Nota de Estudiantes'!AA20/AA$6))</f>
        <v>19</v>
      </c>
      <c r="AB20" s="43">
        <f>IF(ISBLANK('Nota de Estudiantes'!AB20),"",IF(AB$6="","Falta",20*'Nota de Estudiantes'!AB20/AB$6))</f>
        <v>9</v>
      </c>
      <c r="AC20" s="43">
        <f>IF(ISBLANK('Nota de Estudiantes'!AC20),"",IF(AC$6="","Falta",20*'Nota de Estudiantes'!AC20/AC$6))</f>
        <v>15</v>
      </c>
      <c r="AD20" s="43">
        <f>IF(ISBLANK('Nota de Estudiantes'!AD20),"",IF(AD$6="","Falta",20*'Nota de Estudiantes'!AD20/AD$6))</f>
        <v>9</v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>
        <f>IF(ISBLANK('Nota de Estudiantes'!AK20),"",IF(AK$6="","Falta",20*'Nota de Estudiantes'!AK20/AK$6))</f>
        <v>16</v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>
        <f>IF(ISBLANK('Nota de Estudiantes'!AS20),"",IF(AS$6="","Falta",20*'Nota de Estudiantes'!AS20/AS$6))</f>
        <v>16</v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>
        <f>IF(ISBLANK('Nota de Estudiantes'!BA20),"",IF(BA$6="","Falta",20*'Nota de Estudiantes'!BA20/BA$6))</f>
        <v>12</v>
      </c>
      <c r="BB20" s="43">
        <f>IF(ISBLANK('Nota de Estudiantes'!BB20),"",IF(BB$6="","Falta",20*'Nota de Estudiantes'!BB20/BB$6))</f>
        <v>14</v>
      </c>
      <c r="BC20" s="43">
        <f>IF(ISBLANK('Nota de Estudiantes'!BC20),"",IF(BC$6="","Falta",20*'Nota de Estudiantes'!BC20/BC$6))</f>
        <v>9</v>
      </c>
      <c r="BD20" s="43" t="str">
        <f>IF(ISBLANK('Nota de Estudiantes'!BD20),"",IF(BD$6="","Falta",20*'Nota de Estudiantes'!BD20/BD$6))</f>
        <v/>
      </c>
      <c r="BE20" s="43">
        <f>IF(ISBLANK('Nota de Estudiantes'!BE20),"",IF(BE$6="","Falta",20*'Nota de Estudiantes'!BE20/BE$6))</f>
        <v>20</v>
      </c>
      <c r="BF20" s="43">
        <f>IF(ISBLANK('Nota de Estudiantes'!BF20),"",IF(BF$6="","Falta",20*'Nota de Estudiantes'!BF20/BF$6))</f>
        <v>17</v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>
        <f>IF(ISBLANK('Nota de Estudiantes'!BI20),"",IF(BI$6="","Falta",20*'Nota de Estudiantes'!BI20/BI$6))</f>
        <v>16</v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>
        <f>IF(ISBLANK('Nota de Estudiantes'!BU20),"",IF(BU$6="","Falta",20*'Nota de Estudiantes'!BU20/BU$6))</f>
        <v>17</v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>
        <f>IF(ISBLANK('Nota de Estudiantes'!BY20),"",IF(BY$6="","Falta",20*'Nota de Estudiantes'!BY20/BY$6))</f>
        <v>16</v>
      </c>
      <c r="BZ20" s="43">
        <f>IF(ISBLANK('Nota de Estudiantes'!BZ20),"",IF(BZ$6="","Falta",20*'Nota de Estudiantes'!BZ20/BZ$6))</f>
        <v>20</v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>
        <f>IF(ISBLANK('Nota de Estudiantes'!CC20),"",IF(CC$6="","Falta",20*'Nota de Estudiantes'!CC20/CC$6))</f>
        <v>20</v>
      </c>
      <c r="CD20" s="43">
        <f>IF(ISBLANK('Nota de Estudiantes'!CD20),"",IF(CD$6="","Falta",20*'Nota de Estudiantes'!CD20/CD$6))</f>
        <v>15</v>
      </c>
      <c r="CE20" s="43">
        <f>IF(ISBLANK('Nota de Estudiantes'!CE20),"",IF(CE$6="","Falta",20*'Nota de Estudiantes'!CE20/CE$6))</f>
        <v>16</v>
      </c>
      <c r="CF20" s="43" t="str">
        <f>IF(ISBLANK('Nota de Estudiantes'!CF20),"",IF(CF$6="","Falta",20*'Nota de Estudiantes'!CF20/CF$6))</f>
        <v/>
      </c>
      <c r="CG20" s="43">
        <f>IF(ISBLANK('Nota de Estudiantes'!CG20),"",IF(CG$6="","Falta",20*'Nota de Estudiantes'!CG20/CG$6))</f>
        <v>15</v>
      </c>
      <c r="CH20" s="43">
        <f>IF(ISBLANK('Nota de Estudiantes'!CH20),"",IF(CH$6="","Falta",20*'Nota de Estudiantes'!CH20/CH$6))</f>
        <v>16</v>
      </c>
      <c r="CI20" s="43">
        <f>IF(ISBLANK('Nota de Estudiantes'!CI20),"",IF(CI$6="","Falta",20*'Nota de Estudiantes'!CI20/CI$6))</f>
        <v>15</v>
      </c>
      <c r="CJ20" s="43">
        <f>IF(ISBLANK('Nota de Estudiantes'!CJ20),"",IF(CJ$6="","Falta",20*'Nota de Estudiantes'!CJ20/CJ$6))</f>
        <v>20</v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>
        <f>IF(ISBLANK('Nota de Estudiantes'!DI20),"",IF(DI$6="","Falta",20*'Nota de Estudiantes'!DI20/DI$6))</f>
        <v>16</v>
      </c>
      <c r="DJ20" s="43">
        <f>IF(ISBLANK('Nota de Estudiantes'!DJ20),"",IF(DJ$6="","Falta",20*'Nota de Estudiantes'!DJ20/DJ$6))</f>
        <v>18</v>
      </c>
      <c r="DK20" s="43">
        <f>IF(ISBLANK('Nota de Estudiantes'!DK20),"",IF(DK$6="","Falta",20*'Nota de Estudiantes'!DK20/DK$6))</f>
        <v>17</v>
      </c>
      <c r="DL20" s="43">
        <f>IF(ISBLANK('Nota de Estudiantes'!DL20),"",IF(DL$6="","Falta",20*'Nota de Estudiantes'!DL20/DL$6))</f>
        <v>18</v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>
        <f>IF(ISBLANK('Nota de Estudiantes'!EC20),"",IF(EC$6="","Falta",20*'Nota de Estudiantes'!EC20/EC$6))</f>
        <v>11</v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>
        <f>IF(ISBLANK('Nota de Estudiantes'!ES20),"",IF(ES$6="","Falta",20*'Nota de Estudiantes'!ES20/ES$6))</f>
        <v>10</v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>
        <f>IF(ISBLANK('Nota de Estudiantes'!FI20),"",IF(FI$6="","Falta",20*'Nota de Estudiantes'!FI20/FI$6))</f>
        <v>14</v>
      </c>
      <c r="FJ20" s="43">
        <f>IF(ISBLANK('Nota de Estudiantes'!FJ20),"",IF(FJ$6="","Falta",20*'Nota de Estudiantes'!FJ20/FJ$6))</f>
        <v>12</v>
      </c>
      <c r="FK20" s="43">
        <f>IF(ISBLANK('Nota de Estudiantes'!FK20),"",IF(FK$6="","Falta",20*'Nota de Estudiantes'!FK20/FK$6))</f>
        <v>20</v>
      </c>
      <c r="FL20" s="43">
        <f>IF(ISBLANK('Nota de Estudiantes'!FL20),"",IF(FL$6="","Falta",20*'Nota de Estudiantes'!FL20/FL$6))</f>
        <v>16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43">
        <f>IF(ISBLANK('Nota de Estudiantes'!E21),"",IF(E$6="","Falta",20*'Nota de Estudiantes'!E21/E$6))</f>
        <v>12</v>
      </c>
      <c r="F21" s="43">
        <f>IF(ISBLANK('Nota de Estudiantes'!F21),"",IF(F$6="","Falta",20*'Nota de Estudiantes'!F21/F$6))</f>
        <v>20</v>
      </c>
      <c r="G21" s="43">
        <f>IF(ISBLANK('Nota de Estudiantes'!G21),"",IF(G$6="","Falta",20*'Nota de Estudiantes'!G21/G$6))</f>
        <v>15</v>
      </c>
      <c r="H21" s="43" t="str">
        <f>IF(ISBLANK('Nota de Estudiantes'!H21),"",IF(H$6="","Falta",20*'Nota de Estudiantes'!H21/H$6))</f>
        <v/>
      </c>
      <c r="I21" s="43">
        <f>IF(ISBLANK('Nota de Estudiantes'!I21),"",IF(I$6="","Falta",20*'Nota de Estudiantes'!I21/I$6))</f>
        <v>13</v>
      </c>
      <c r="J21" s="43">
        <f>IF(ISBLANK('Nota de Estudiantes'!J21),"",IF(J$6="","Falta",20*'Nota de Estudiantes'!J21/J$6))</f>
        <v>16</v>
      </c>
      <c r="K21" s="43">
        <f>IF(ISBLANK('Nota de Estudiantes'!K21),"",IF(K$6="","Falta",20*'Nota de Estudiantes'!K21/K$6))</f>
        <v>20</v>
      </c>
      <c r="L21" s="43">
        <f>IF(ISBLANK('Nota de Estudiantes'!L21),"",IF(L$6="","Falta",20*'Nota de Estudiantes'!L21/L$6))</f>
        <v>20</v>
      </c>
      <c r="M21" s="43">
        <f>IF(ISBLANK('Nota de Estudiantes'!M21),"",IF(M$6="","Falta",20*'Nota de Estudiantes'!M21/M$6))</f>
        <v>15</v>
      </c>
      <c r="N21" s="43">
        <f>IF(ISBLANK('Nota de Estudiantes'!N21),"",IF(N$6="","Falta",20*'Nota de Estudiantes'!N21/N$6))</f>
        <v>20</v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>
        <f>IF(ISBLANK('Nota de Estudiantes'!Q21),"",IF(Q$6="","Falta",20*'Nota de Estudiantes'!Q21/Q$6))</f>
        <v>20</v>
      </c>
      <c r="R21" s="43">
        <f>IF(ISBLANK('Nota de Estudiantes'!R21),"",IF(R$6="","Falta",20*'Nota de Estudiantes'!R21/R$6))</f>
        <v>20</v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>
        <f>IF(ISBLANK('Nota de Estudiantes'!U21),"",IF(U$6="","Falta",20*'Nota de Estudiantes'!U21/U$6))</f>
        <v>20</v>
      </c>
      <c r="V21" s="43">
        <f>IF(ISBLANK('Nota de Estudiantes'!V21),"",IF(V$6="","Falta",20*'Nota de Estudiantes'!V21/V$6))</f>
        <v>16</v>
      </c>
      <c r="W21" s="43">
        <f>IF(ISBLANK('Nota de Estudiantes'!W21),"",IF(W$6="","Falta",20*'Nota de Estudiantes'!W21/W$6))</f>
        <v>16</v>
      </c>
      <c r="X21" s="43" t="str">
        <f>IF(ISBLANK('Nota de Estudiantes'!X21),"",IF(X$6="","Falta",20*'Nota de Estudiantes'!X21/X$6))</f>
        <v/>
      </c>
      <c r="Y21" s="43">
        <f>IF(ISBLANK('Nota de Estudiantes'!Y21),"",IF(Y$6="","Falta",20*'Nota de Estudiantes'!Y21/Y$6))</f>
        <v>17</v>
      </c>
      <c r="Z21" s="43">
        <f>IF(ISBLANK('Nota de Estudiantes'!Z21),"",IF(Z$6="","Falta",20*'Nota de Estudiantes'!Z21/Z$6))</f>
        <v>11</v>
      </c>
      <c r="AA21" s="43">
        <f>IF(ISBLANK('Nota de Estudiantes'!AA21),"",IF(AA$6="","Falta",20*'Nota de Estudiantes'!AA21/AA$6))</f>
        <v>17</v>
      </c>
      <c r="AB21" s="43">
        <f>IF(ISBLANK('Nota de Estudiantes'!AB21),"",IF(AB$6="","Falta",20*'Nota de Estudiantes'!AB21/AB$6))</f>
        <v>13</v>
      </c>
      <c r="AC21" s="43">
        <f>IF(ISBLANK('Nota de Estudiantes'!AC21),"",IF(AC$6="","Falta",20*'Nota de Estudiantes'!AC21/AC$6))</f>
        <v>9</v>
      </c>
      <c r="AD21" s="43">
        <f>IF(ISBLANK('Nota de Estudiantes'!AD21),"",IF(AD$6="","Falta",20*'Nota de Estudiantes'!AD21/AD$6))</f>
        <v>14</v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>
        <f>IF(ISBLANK('Nota de Estudiantes'!AK21),"",IF(AK$6="","Falta",20*'Nota de Estudiantes'!AK21/AK$6))</f>
        <v>15</v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>
        <f>IF(ISBLANK('Nota de Estudiantes'!AS21),"",IF(AS$6="","Falta",20*'Nota de Estudiantes'!AS21/AS$6))</f>
        <v>15</v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>
        <f>IF(ISBLANK('Nota de Estudiantes'!BA21),"",IF(BA$6="","Falta",20*'Nota de Estudiantes'!BA21/BA$6))</f>
        <v>18</v>
      </c>
      <c r="BB21" s="43">
        <f>IF(ISBLANK('Nota de Estudiantes'!BB21),"",IF(BB$6="","Falta",20*'Nota de Estudiantes'!BB21/BB$6))</f>
        <v>12</v>
      </c>
      <c r="BC21" s="43">
        <f>IF(ISBLANK('Nota de Estudiantes'!BC21),"",IF(BC$6="","Falta",20*'Nota de Estudiantes'!BC21/BC$6))</f>
        <v>11</v>
      </c>
      <c r="BD21" s="43" t="str">
        <f>IF(ISBLANK('Nota de Estudiantes'!BD21),"",IF(BD$6="","Falta",20*'Nota de Estudiantes'!BD21/BD$6))</f>
        <v/>
      </c>
      <c r="BE21" s="43">
        <f>IF(ISBLANK('Nota de Estudiantes'!BE21),"",IF(BE$6="","Falta",20*'Nota de Estudiantes'!BE21/BE$6))</f>
        <v>20</v>
      </c>
      <c r="BF21" s="43">
        <f>IF(ISBLANK('Nota de Estudiantes'!BF21),"",IF(BF$6="","Falta",20*'Nota de Estudiantes'!BF21/BF$6))</f>
        <v>15</v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>
        <f>IF(ISBLANK('Nota de Estudiantes'!BI21),"",IF(BI$6="","Falta",20*'Nota de Estudiantes'!BI21/BI$6))</f>
        <v>10</v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>
        <f>IF(ISBLANK('Nota de Estudiantes'!BU21),"",IF(BU$6="","Falta",20*'Nota de Estudiantes'!BU21/BU$6))</f>
        <v>15</v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>
        <f>IF(ISBLANK('Nota de Estudiantes'!BY21),"",IF(BY$6="","Falta",20*'Nota de Estudiantes'!BY21/BY$6))</f>
        <v>12</v>
      </c>
      <c r="BZ21" s="43">
        <f>IF(ISBLANK('Nota de Estudiantes'!BZ21),"",IF(BZ$6="","Falta",20*'Nota de Estudiantes'!BZ21/BZ$6))</f>
        <v>15</v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>
        <f>IF(ISBLANK('Nota de Estudiantes'!CC21),"",IF(CC$6="","Falta",20*'Nota de Estudiantes'!CC21/CC$6))</f>
        <v>16</v>
      </c>
      <c r="CD21" s="43">
        <f>IF(ISBLANK('Nota de Estudiantes'!CD21),"",IF(CD$6="","Falta",20*'Nota de Estudiantes'!CD21/CD$6))</f>
        <v>10</v>
      </c>
      <c r="CE21" s="43">
        <f>IF(ISBLANK('Nota de Estudiantes'!CE21),"",IF(CE$6="","Falta",20*'Nota de Estudiantes'!CE21/CE$6))</f>
        <v>12</v>
      </c>
      <c r="CF21" s="43" t="str">
        <f>IF(ISBLANK('Nota de Estudiantes'!CF21),"",IF(CF$6="","Falta",20*'Nota de Estudiantes'!CF21/CF$6))</f>
        <v/>
      </c>
      <c r="CG21" s="43">
        <f>IF(ISBLANK('Nota de Estudiantes'!CG21),"",IF(CG$6="","Falta",20*'Nota de Estudiantes'!CG21/CG$6))</f>
        <v>15</v>
      </c>
      <c r="CH21" s="43">
        <f>IF(ISBLANK('Nota de Estudiantes'!CH21),"",IF(CH$6="","Falta",20*'Nota de Estudiantes'!CH21/CH$6))</f>
        <v>16</v>
      </c>
      <c r="CI21" s="43">
        <f>IF(ISBLANK('Nota de Estudiantes'!CI21),"",IF(CI$6="","Falta",20*'Nota de Estudiantes'!CI21/CI$6))</f>
        <v>15</v>
      </c>
      <c r="CJ21" s="43">
        <f>IF(ISBLANK('Nota de Estudiantes'!CJ21),"",IF(CJ$6="","Falta",20*'Nota de Estudiantes'!CJ21/CJ$6))</f>
        <v>12</v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>
        <f>IF(ISBLANK('Nota de Estudiantes'!DI21),"",IF(DI$6="","Falta",20*'Nota de Estudiantes'!DI21/DI$6))</f>
        <v>16</v>
      </c>
      <c r="DJ21" s="43">
        <f>IF(ISBLANK('Nota de Estudiantes'!DJ21),"",IF(DJ$6="","Falta",20*'Nota de Estudiantes'!DJ21/DJ$6))</f>
        <v>18</v>
      </c>
      <c r="DK21" s="43">
        <f>IF(ISBLANK('Nota de Estudiantes'!DK21),"",IF(DK$6="","Falta",20*'Nota de Estudiantes'!DK21/DK$6))</f>
        <v>17</v>
      </c>
      <c r="DL21" s="43">
        <f>IF(ISBLANK('Nota de Estudiantes'!DL21),"",IF(DL$6="","Falta",20*'Nota de Estudiantes'!DL21/DL$6))</f>
        <v>20</v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>
        <f>IF(ISBLANK('Nota de Estudiantes'!EC21),"",IF(EC$6="","Falta",20*'Nota de Estudiantes'!EC21/EC$6))</f>
        <v>20</v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>
        <f>IF(ISBLANK('Nota de Estudiantes'!ES21),"",IF(ES$6="","Falta",20*'Nota de Estudiantes'!ES21/ES$6))</f>
        <v>10</v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>
        <f>IF(ISBLANK('Nota de Estudiantes'!FI21),"",IF(FI$6="","Falta",20*'Nota de Estudiantes'!FI21/FI$6))</f>
        <v>15</v>
      </c>
      <c r="FJ21" s="43">
        <f>IF(ISBLANK('Nota de Estudiantes'!FJ21),"",IF(FJ$6="","Falta",20*'Nota de Estudiantes'!FJ21/FJ$6))</f>
        <v>12</v>
      </c>
      <c r="FK21" s="43">
        <f>IF(ISBLANK('Nota de Estudiantes'!FK21),"",IF(FK$6="","Falta",20*'Nota de Estudiantes'!FK21/FK$6))</f>
        <v>10</v>
      </c>
      <c r="FL21" s="43">
        <f>IF(ISBLANK('Nota de Estudiantes'!FL21),"",IF(FL$6="","Falta",20*'Nota de Estudiantes'!FL21/FL$6))</f>
        <v>16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43">
        <f>IF(ISBLANK('Nota de Estudiantes'!E22),"",IF(E$6="","Falta",20*'Nota de Estudiantes'!E22/E$6))</f>
        <v>16</v>
      </c>
      <c r="F22" s="43">
        <f>IF(ISBLANK('Nota de Estudiantes'!F22),"",IF(F$6="","Falta",20*'Nota de Estudiantes'!F22/F$6))</f>
        <v>16</v>
      </c>
      <c r="G22" s="43">
        <f>IF(ISBLANK('Nota de Estudiantes'!G22),"",IF(G$6="","Falta",20*'Nota de Estudiantes'!G22/G$6))</f>
        <v>10</v>
      </c>
      <c r="H22" s="43" t="str">
        <f>IF(ISBLANK('Nota de Estudiantes'!H22),"",IF(H$6="","Falta",20*'Nota de Estudiantes'!H22/H$6))</f>
        <v/>
      </c>
      <c r="I22" s="43">
        <f>IF(ISBLANK('Nota de Estudiantes'!I22),"",IF(I$6="","Falta",20*'Nota de Estudiantes'!I22/I$6))</f>
        <v>12</v>
      </c>
      <c r="J22" s="43">
        <f>IF(ISBLANK('Nota de Estudiantes'!J22),"",IF(J$6="","Falta",20*'Nota de Estudiantes'!J22/J$6))</f>
        <v>12</v>
      </c>
      <c r="K22" s="43">
        <f>IF(ISBLANK('Nota de Estudiantes'!K22),"",IF(K$6="","Falta",20*'Nota de Estudiantes'!K22/K$6))</f>
        <v>12</v>
      </c>
      <c r="L22" s="43">
        <f>IF(ISBLANK('Nota de Estudiantes'!L22),"",IF(L$6="","Falta",20*'Nota de Estudiantes'!L22/L$6))</f>
        <v>16</v>
      </c>
      <c r="M22" s="43">
        <f>IF(ISBLANK('Nota de Estudiantes'!M22),"",IF(M$6="","Falta",20*'Nota de Estudiantes'!M22/M$6))</f>
        <v>20</v>
      </c>
      <c r="N22" s="43">
        <f>IF(ISBLANK('Nota de Estudiantes'!N22),"",IF(N$6="","Falta",20*'Nota de Estudiantes'!N22/N$6))</f>
        <v>10</v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>
        <f>IF(ISBLANK('Nota de Estudiantes'!Q22),"",IF(Q$6="","Falta",20*'Nota de Estudiantes'!Q22/Q$6))</f>
        <v>16</v>
      </c>
      <c r="R22" s="43">
        <f>IF(ISBLANK('Nota de Estudiantes'!R22),"",IF(R$6="","Falta",20*'Nota de Estudiantes'!R22/R$6))</f>
        <v>12</v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>
        <f>IF(ISBLANK('Nota de Estudiantes'!U22),"",IF(U$6="","Falta",20*'Nota de Estudiantes'!U22/U$6))</f>
        <v>20</v>
      </c>
      <c r="V22" s="43">
        <f>IF(ISBLANK('Nota de Estudiantes'!V22),"",IF(V$6="","Falta",20*'Nota de Estudiantes'!V22/V$6))</f>
        <v>16</v>
      </c>
      <c r="W22" s="43">
        <f>IF(ISBLANK('Nota de Estudiantes'!W22),"",IF(W$6="","Falta",20*'Nota de Estudiantes'!W22/W$6))</f>
        <v>13</v>
      </c>
      <c r="X22" s="43" t="str">
        <f>IF(ISBLANK('Nota de Estudiantes'!X22),"",IF(X$6="","Falta",20*'Nota de Estudiantes'!X22/X$6))</f>
        <v/>
      </c>
      <c r="Y22" s="43">
        <f>IF(ISBLANK('Nota de Estudiantes'!Y22),"",IF(Y$6="","Falta",20*'Nota de Estudiantes'!Y22/Y$6))</f>
        <v>18</v>
      </c>
      <c r="Z22" s="43">
        <f>IF(ISBLANK('Nota de Estudiantes'!Z22),"",IF(Z$6="","Falta",20*'Nota de Estudiantes'!Z22/Z$6))</f>
        <v>19</v>
      </c>
      <c r="AA22" s="43">
        <f>IF(ISBLANK('Nota de Estudiantes'!AA22),"",IF(AA$6="","Falta",20*'Nota de Estudiantes'!AA22/AA$6))</f>
        <v>11</v>
      </c>
      <c r="AB22" s="43">
        <f>IF(ISBLANK('Nota de Estudiantes'!AB22),"",IF(AB$6="","Falta",20*'Nota de Estudiantes'!AB22/AB$6))</f>
        <v>19</v>
      </c>
      <c r="AC22" s="43">
        <f>IF(ISBLANK('Nota de Estudiantes'!AC22),"",IF(AC$6="","Falta",20*'Nota de Estudiantes'!AC22/AC$6))</f>
        <v>19</v>
      </c>
      <c r="AD22" s="43">
        <f>IF(ISBLANK('Nota de Estudiantes'!AD22),"",IF(AD$6="","Falta",20*'Nota de Estudiantes'!AD22/AD$6))</f>
        <v>10</v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>
        <f>IF(ISBLANK('Nota de Estudiantes'!AK22),"",IF(AK$6="","Falta",20*'Nota de Estudiantes'!AK22/AK$6))</f>
        <v>14</v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>
        <f>IF(ISBLANK('Nota de Estudiantes'!AS22),"",IF(AS$6="","Falta",20*'Nota de Estudiantes'!AS22/AS$6))</f>
        <v>14</v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>
        <f>IF(ISBLANK('Nota de Estudiantes'!BA22),"",IF(BA$6="","Falta",20*'Nota de Estudiantes'!BA22/BA$6))</f>
        <v>18</v>
      </c>
      <c r="BB22" s="43">
        <f>IF(ISBLANK('Nota de Estudiantes'!BB22),"",IF(BB$6="","Falta",20*'Nota de Estudiantes'!BB22/BB$6))</f>
        <v>11</v>
      </c>
      <c r="BC22" s="43">
        <f>IF(ISBLANK('Nota de Estudiantes'!BC22),"",IF(BC$6="","Falta",20*'Nota de Estudiantes'!BC22/BC$6))</f>
        <v>9</v>
      </c>
      <c r="BD22" s="43" t="str">
        <f>IF(ISBLANK('Nota de Estudiantes'!BD22),"",IF(BD$6="","Falta",20*'Nota de Estudiantes'!BD22/BD$6))</f>
        <v/>
      </c>
      <c r="BE22" s="43">
        <f>IF(ISBLANK('Nota de Estudiantes'!BE22),"",IF(BE$6="","Falta",20*'Nota de Estudiantes'!BE22/BE$6))</f>
        <v>16</v>
      </c>
      <c r="BF22" s="43">
        <f>IF(ISBLANK('Nota de Estudiantes'!BF22),"",IF(BF$6="","Falta",20*'Nota de Estudiantes'!BF22/BF$6))</f>
        <v>15</v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>
        <f>IF(ISBLANK('Nota de Estudiantes'!BI22),"",IF(BI$6="","Falta",20*'Nota de Estudiantes'!BI22/BI$6))</f>
        <v>18</v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>
        <f>IF(ISBLANK('Nota de Estudiantes'!BU22),"",IF(BU$6="","Falta",20*'Nota de Estudiantes'!BU22/BU$6))</f>
        <v>15</v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>
        <f>IF(ISBLANK('Nota de Estudiantes'!BY22),"",IF(BY$6="","Falta",20*'Nota de Estudiantes'!BY22/BY$6))</f>
        <v>16</v>
      </c>
      <c r="BZ22" s="43">
        <f>IF(ISBLANK('Nota de Estudiantes'!BZ22),"",IF(BZ$6="","Falta",20*'Nota de Estudiantes'!BZ22/BZ$6))</f>
        <v>15</v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>
        <f>IF(ISBLANK('Nota de Estudiantes'!CC22),"",IF(CC$6="","Falta",20*'Nota de Estudiantes'!CC22/CC$6))</f>
        <v>16</v>
      </c>
      <c r="CD22" s="43">
        <f>IF(ISBLANK('Nota de Estudiantes'!CD22),"",IF(CD$6="","Falta",20*'Nota de Estudiantes'!CD22/CD$6))</f>
        <v>20</v>
      </c>
      <c r="CE22" s="43">
        <f>IF(ISBLANK('Nota de Estudiantes'!CE22),"",IF(CE$6="","Falta",20*'Nota de Estudiantes'!CE22/CE$6))</f>
        <v>20</v>
      </c>
      <c r="CF22" s="43" t="str">
        <f>IF(ISBLANK('Nota de Estudiantes'!CF22),"",IF(CF$6="","Falta",20*'Nota de Estudiantes'!CF22/CF$6))</f>
        <v/>
      </c>
      <c r="CG22" s="43">
        <f>IF(ISBLANK('Nota de Estudiantes'!CG22),"",IF(CG$6="","Falta",20*'Nota de Estudiantes'!CG22/CG$6))</f>
        <v>20</v>
      </c>
      <c r="CH22" s="43">
        <f>IF(ISBLANK('Nota de Estudiantes'!CH22),"",IF(CH$6="","Falta",20*'Nota de Estudiantes'!CH22/CH$6))</f>
        <v>12</v>
      </c>
      <c r="CI22" s="43">
        <f>IF(ISBLANK('Nota de Estudiantes'!CI22),"",IF(CI$6="","Falta",20*'Nota de Estudiantes'!CI22/CI$6))</f>
        <v>10</v>
      </c>
      <c r="CJ22" s="43">
        <f>IF(ISBLANK('Nota de Estudiantes'!CJ22),"",IF(CJ$6="","Falta",20*'Nota de Estudiantes'!CJ22/CJ$6))</f>
        <v>16</v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>
        <f>IF(ISBLANK('Nota de Estudiantes'!DI22),"",IF(DI$6="","Falta",20*'Nota de Estudiantes'!DI22/DI$6))</f>
        <v>17</v>
      </c>
      <c r="DJ22" s="43">
        <f>IF(ISBLANK('Nota de Estudiantes'!DJ22),"",IF(DJ$6="","Falta",20*'Nota de Estudiantes'!DJ22/DJ$6))</f>
        <v>20</v>
      </c>
      <c r="DK22" s="43">
        <f>IF(ISBLANK('Nota de Estudiantes'!DK22),"",IF(DK$6="","Falta",20*'Nota de Estudiantes'!DK22/DK$6))</f>
        <v>8</v>
      </c>
      <c r="DL22" s="43">
        <f>IF(ISBLANK('Nota de Estudiantes'!DL22),"",IF(DL$6="","Falta",20*'Nota de Estudiantes'!DL22/DL$6))</f>
        <v>14</v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>
        <f>IF(ISBLANK('Nota de Estudiantes'!EC22),"",IF(EC$6="","Falta",20*'Nota de Estudiantes'!EC22/EC$6))</f>
        <v>9</v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>
        <f>IF(ISBLANK('Nota de Estudiantes'!ES22),"",IF(ES$6="","Falta",20*'Nota de Estudiantes'!ES22/ES$6))</f>
        <v>18</v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>
        <f>IF(ISBLANK('Nota de Estudiantes'!FI22),"",IF(FI$6="","Falta",20*'Nota de Estudiantes'!FI22/FI$6))</f>
        <v>8</v>
      </c>
      <c r="FJ22" s="43">
        <f>IF(ISBLANK('Nota de Estudiantes'!FJ22),"",IF(FJ$6="","Falta",20*'Nota de Estudiantes'!FJ22/FJ$6))</f>
        <v>16</v>
      </c>
      <c r="FK22" s="43">
        <f>IF(ISBLANK('Nota de Estudiantes'!FK22),"",IF(FK$6="","Falta",20*'Nota de Estudiantes'!FK22/FK$6))</f>
        <v>15</v>
      </c>
      <c r="FL22" s="43">
        <f>IF(ISBLANK('Nota de Estudiantes'!FL22),"",IF(FL$6="","Falta",20*'Nota de Estudiantes'!FL22/FL$6))</f>
        <v>16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43">
        <f>IF(ISBLANK('Nota de Estudiantes'!E23),"",IF(E$6="","Falta",20*'Nota de Estudiantes'!E23/E$6))</f>
        <v>12</v>
      </c>
      <c r="F23" s="43">
        <f>IF(ISBLANK('Nota de Estudiantes'!F23),"",IF(F$6="","Falta",20*'Nota de Estudiantes'!F23/F$6))</f>
        <v>12</v>
      </c>
      <c r="G23" s="43">
        <f>IF(ISBLANK('Nota de Estudiantes'!G23),"",IF(G$6="","Falta",20*'Nota de Estudiantes'!G23/G$6))</f>
        <v>20</v>
      </c>
      <c r="H23" s="43" t="str">
        <f>IF(ISBLANK('Nota de Estudiantes'!H23),"",IF(H$6="","Falta",20*'Nota de Estudiantes'!H23/H$6))</f>
        <v/>
      </c>
      <c r="I23" s="43">
        <f>IF(ISBLANK('Nota de Estudiantes'!I23),"",IF(I$6="","Falta",20*'Nota de Estudiantes'!I23/I$6))</f>
        <v>11</v>
      </c>
      <c r="J23" s="43">
        <f>IF(ISBLANK('Nota de Estudiantes'!J23),"",IF(J$6="","Falta",20*'Nota de Estudiantes'!J23/J$6))</f>
        <v>12</v>
      </c>
      <c r="K23" s="43">
        <f>IF(ISBLANK('Nota de Estudiantes'!K23),"",IF(K$6="","Falta",20*'Nota de Estudiantes'!K23/K$6))</f>
        <v>16</v>
      </c>
      <c r="L23" s="43">
        <f>IF(ISBLANK('Nota de Estudiantes'!L23),"",IF(L$6="","Falta",20*'Nota de Estudiantes'!L23/L$6))</f>
        <v>16</v>
      </c>
      <c r="M23" s="43">
        <f>IF(ISBLANK('Nota de Estudiantes'!M23),"",IF(M$6="","Falta",20*'Nota de Estudiantes'!M23/M$6))</f>
        <v>10</v>
      </c>
      <c r="N23" s="43">
        <f>IF(ISBLANK('Nota de Estudiantes'!N23),"",IF(N$6="","Falta",20*'Nota de Estudiantes'!N23/N$6))</f>
        <v>15</v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>
        <f>IF(ISBLANK('Nota de Estudiantes'!Q23),"",IF(Q$6="","Falta",20*'Nota de Estudiantes'!Q23/Q$6))</f>
        <v>16</v>
      </c>
      <c r="R23" s="43">
        <f>IF(ISBLANK('Nota de Estudiantes'!R23),"",IF(R$6="","Falta",20*'Nota de Estudiantes'!R23/R$6))</f>
        <v>16</v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>
        <f>IF(ISBLANK('Nota de Estudiantes'!U23),"",IF(U$6="","Falta",20*'Nota de Estudiantes'!U23/U$6))</f>
        <v>10</v>
      </c>
      <c r="V23" s="43">
        <f>IF(ISBLANK('Nota de Estudiantes'!V23),"",IF(V$6="","Falta",20*'Nota de Estudiantes'!V23/V$6))</f>
        <v>16</v>
      </c>
      <c r="W23" s="43">
        <f>IF(ISBLANK('Nota de Estudiantes'!W23),"",IF(W$6="","Falta",20*'Nota de Estudiantes'!W23/W$6))</f>
        <v>13</v>
      </c>
      <c r="X23" s="43" t="str">
        <f>IF(ISBLANK('Nota de Estudiantes'!X23),"",IF(X$6="","Falta",20*'Nota de Estudiantes'!X23/X$6))</f>
        <v/>
      </c>
      <c r="Y23" s="43">
        <f>IF(ISBLANK('Nota de Estudiantes'!Y23),"",IF(Y$6="","Falta",20*'Nota de Estudiantes'!Y23/Y$6))</f>
        <v>17</v>
      </c>
      <c r="Z23" s="43">
        <f>IF(ISBLANK('Nota de Estudiantes'!Z23),"",IF(Z$6="","Falta",20*'Nota de Estudiantes'!Z23/Z$6))</f>
        <v>18</v>
      </c>
      <c r="AA23" s="43">
        <f>IF(ISBLANK('Nota de Estudiantes'!AA23),"",IF(AA$6="","Falta",20*'Nota de Estudiantes'!AA23/AA$6))</f>
        <v>16</v>
      </c>
      <c r="AB23" s="43">
        <f>IF(ISBLANK('Nota de Estudiantes'!AB23),"",IF(AB$6="","Falta",20*'Nota de Estudiantes'!AB23/AB$6))</f>
        <v>17</v>
      </c>
      <c r="AC23" s="43">
        <f>IF(ISBLANK('Nota de Estudiantes'!AC23),"",IF(AC$6="","Falta",20*'Nota de Estudiantes'!AC23/AC$6))</f>
        <v>14</v>
      </c>
      <c r="AD23" s="43">
        <f>IF(ISBLANK('Nota de Estudiantes'!AD23),"",IF(AD$6="","Falta",20*'Nota de Estudiantes'!AD23/AD$6))</f>
        <v>17</v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>
        <f>IF(ISBLANK('Nota de Estudiantes'!AK23),"",IF(AK$6="","Falta",20*'Nota de Estudiantes'!AK23/AK$6))</f>
        <v>9</v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>
        <f>IF(ISBLANK('Nota de Estudiantes'!AS23),"",IF(AS$6="","Falta",20*'Nota de Estudiantes'!AS23/AS$6))</f>
        <v>9</v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>
        <f>IF(ISBLANK('Nota de Estudiantes'!BA23),"",IF(BA$6="","Falta",20*'Nota de Estudiantes'!BA23/BA$6))</f>
        <v>12</v>
      </c>
      <c r="BB23" s="43">
        <f>IF(ISBLANK('Nota de Estudiantes'!BB23),"",IF(BB$6="","Falta",20*'Nota de Estudiantes'!BB23/BB$6))</f>
        <v>10</v>
      </c>
      <c r="BC23" s="43">
        <f>IF(ISBLANK('Nota de Estudiantes'!BC23),"",IF(BC$6="","Falta",20*'Nota de Estudiantes'!BC23/BC$6))</f>
        <v>9</v>
      </c>
      <c r="BD23" s="43" t="str">
        <f>IF(ISBLANK('Nota de Estudiantes'!BD23),"",IF(BD$6="","Falta",20*'Nota de Estudiantes'!BD23/BD$6))</f>
        <v/>
      </c>
      <c r="BE23" s="43">
        <f>IF(ISBLANK('Nota de Estudiantes'!BE23),"",IF(BE$6="","Falta",20*'Nota de Estudiantes'!BE23/BE$6))</f>
        <v>8</v>
      </c>
      <c r="BF23" s="43">
        <f>IF(ISBLANK('Nota de Estudiantes'!BF23),"",IF(BF$6="","Falta",20*'Nota de Estudiantes'!BF23/BF$6))</f>
        <v>14</v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>
        <f>IF(ISBLANK('Nota de Estudiantes'!BI23),"",IF(BI$6="","Falta",20*'Nota de Estudiantes'!BI23/BI$6))</f>
        <v>12</v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>
        <f>IF(ISBLANK('Nota de Estudiantes'!BU23),"",IF(BU$6="","Falta",20*'Nota de Estudiantes'!BU23/BU$6))</f>
        <v>14</v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>
        <f>IF(ISBLANK('Nota de Estudiantes'!BY23),"",IF(BY$6="","Falta",20*'Nota de Estudiantes'!BY23/BY$6))</f>
        <v>20</v>
      </c>
      <c r="BZ23" s="43">
        <f>IF(ISBLANK('Nota de Estudiantes'!BZ23),"",IF(BZ$6="","Falta",20*'Nota de Estudiantes'!BZ23/BZ$6))</f>
        <v>10</v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>
        <f>IF(ISBLANK('Nota de Estudiantes'!CC23),"",IF(CC$6="","Falta",20*'Nota de Estudiantes'!CC23/CC$6))</f>
        <v>12</v>
      </c>
      <c r="CD23" s="43">
        <f>IF(ISBLANK('Nota de Estudiantes'!CD23),"",IF(CD$6="","Falta",20*'Nota de Estudiantes'!CD23/CD$6))</f>
        <v>10</v>
      </c>
      <c r="CE23" s="43">
        <f>IF(ISBLANK('Nota de Estudiantes'!CE23),"",IF(CE$6="","Falta",20*'Nota de Estudiantes'!CE23/CE$6))</f>
        <v>12</v>
      </c>
      <c r="CF23" s="43" t="str">
        <f>IF(ISBLANK('Nota de Estudiantes'!CF23),"",IF(CF$6="","Falta",20*'Nota de Estudiantes'!CF23/CF$6))</f>
        <v/>
      </c>
      <c r="CG23" s="43">
        <f>IF(ISBLANK('Nota de Estudiantes'!CG23),"",IF(CG$6="","Falta",20*'Nota de Estudiantes'!CG23/CG$6))</f>
        <v>15</v>
      </c>
      <c r="CH23" s="43">
        <f>IF(ISBLANK('Nota de Estudiantes'!CH23),"",IF(CH$6="","Falta",20*'Nota de Estudiantes'!CH23/CH$6))</f>
        <v>16</v>
      </c>
      <c r="CI23" s="43">
        <f>IF(ISBLANK('Nota de Estudiantes'!CI23),"",IF(CI$6="","Falta",20*'Nota de Estudiantes'!CI23/CI$6))</f>
        <v>10</v>
      </c>
      <c r="CJ23" s="43">
        <f>IF(ISBLANK('Nota de Estudiantes'!CJ23),"",IF(CJ$6="","Falta",20*'Nota de Estudiantes'!CJ23/CJ$6))</f>
        <v>20</v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>
        <f>IF(ISBLANK('Nota de Estudiantes'!DI23),"",IF(DI$6="","Falta",20*'Nota de Estudiantes'!DI23/DI$6))</f>
        <v>15</v>
      </c>
      <c r="DJ23" s="43">
        <f>IF(ISBLANK('Nota de Estudiantes'!DJ23),"",IF(DJ$6="","Falta",20*'Nota de Estudiantes'!DJ23/DJ$6))</f>
        <v>10</v>
      </c>
      <c r="DK23" s="43">
        <f>IF(ISBLANK('Nota de Estudiantes'!DK23),"",IF(DK$6="","Falta",20*'Nota de Estudiantes'!DK23/DK$6))</f>
        <v>16</v>
      </c>
      <c r="DL23" s="43">
        <f>IF(ISBLANK('Nota de Estudiantes'!DL23),"",IF(DL$6="","Falta",20*'Nota de Estudiantes'!DL23/DL$6))</f>
        <v>10</v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>
        <f>IF(ISBLANK('Nota de Estudiantes'!EC23),"",IF(EC$6="","Falta",20*'Nota de Estudiantes'!EC23/EC$6))</f>
        <v>9</v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>
        <f>IF(ISBLANK('Nota de Estudiantes'!ES23),"",IF(ES$6="","Falta",20*'Nota de Estudiantes'!ES23/ES$6))</f>
        <v>18</v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>
        <f>IF(ISBLANK('Nota de Estudiantes'!FI23),"",IF(FI$6="","Falta",20*'Nota de Estudiantes'!FI23/FI$6))</f>
        <v>14</v>
      </c>
      <c r="FJ23" s="43">
        <f>IF(ISBLANK('Nota de Estudiantes'!FJ23),"",IF(FJ$6="","Falta",20*'Nota de Estudiantes'!FJ23/FJ$6))</f>
        <v>12</v>
      </c>
      <c r="FK23" s="43">
        <f>IF(ISBLANK('Nota de Estudiantes'!FK23),"",IF(FK$6="","Falta",20*'Nota de Estudiantes'!FK23/FK$6))</f>
        <v>20</v>
      </c>
      <c r="FL23" s="43">
        <f>IF(ISBLANK('Nota de Estudiantes'!FL23),"",IF(FL$6="","Falta",20*'Nota de Estudiantes'!FL23/FL$6))</f>
        <v>16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43">
        <f>IF(ISBLANK('Nota de Estudiantes'!E24),"",IF(E$6="","Falta",20*'Nota de Estudiantes'!E24/E$6))</f>
        <v>20</v>
      </c>
      <c r="F24" s="43">
        <f>IF(ISBLANK('Nota de Estudiantes'!F24),"",IF(F$6="","Falta",20*'Nota de Estudiantes'!F24/F$6))</f>
        <v>16</v>
      </c>
      <c r="G24" s="43">
        <f>IF(ISBLANK('Nota de Estudiantes'!G24),"",IF(G$6="","Falta",20*'Nota de Estudiantes'!G24/G$6))</f>
        <v>20</v>
      </c>
      <c r="H24" s="43" t="str">
        <f>IF(ISBLANK('Nota de Estudiantes'!H24),"",IF(H$6="","Falta",20*'Nota de Estudiantes'!H24/H$6))</f>
        <v/>
      </c>
      <c r="I24" s="43">
        <f>IF(ISBLANK('Nota de Estudiantes'!I24),"",IF(I$6="","Falta",20*'Nota de Estudiantes'!I24/I$6))</f>
        <v>9</v>
      </c>
      <c r="J24" s="43">
        <f>IF(ISBLANK('Nota de Estudiantes'!J24),"",IF(J$6="","Falta",20*'Nota de Estudiantes'!J24/J$6))</f>
        <v>12</v>
      </c>
      <c r="K24" s="43">
        <f>IF(ISBLANK('Nota de Estudiantes'!K24),"",IF(K$6="","Falta",20*'Nota de Estudiantes'!K24/K$6))</f>
        <v>12</v>
      </c>
      <c r="L24" s="43">
        <f>IF(ISBLANK('Nota de Estudiantes'!L24),"",IF(L$6="","Falta",20*'Nota de Estudiantes'!L24/L$6))</f>
        <v>12</v>
      </c>
      <c r="M24" s="43">
        <f>IF(ISBLANK('Nota de Estudiantes'!M24),"",IF(M$6="","Falta",20*'Nota de Estudiantes'!M24/M$6))</f>
        <v>20</v>
      </c>
      <c r="N24" s="43">
        <f>IF(ISBLANK('Nota de Estudiantes'!N24),"",IF(N$6="","Falta",20*'Nota de Estudiantes'!N24/N$6))</f>
        <v>15</v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>
        <f>IF(ISBLANK('Nota de Estudiantes'!Q24),"",IF(Q$6="","Falta",20*'Nota de Estudiantes'!Q24/Q$6))</f>
        <v>12</v>
      </c>
      <c r="R24" s="43">
        <f>IF(ISBLANK('Nota de Estudiantes'!R24),"",IF(R$6="","Falta",20*'Nota de Estudiantes'!R24/R$6))</f>
        <v>16</v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>
        <f>IF(ISBLANK('Nota de Estudiantes'!U24),"",IF(U$6="","Falta",20*'Nota de Estudiantes'!U24/U$6))</f>
        <v>15</v>
      </c>
      <c r="V24" s="43">
        <f>IF(ISBLANK('Nota de Estudiantes'!V24),"",IF(V$6="","Falta",20*'Nota de Estudiantes'!V24/V$6))</f>
        <v>12</v>
      </c>
      <c r="W24" s="43">
        <f>IF(ISBLANK('Nota de Estudiantes'!W24),"",IF(W$6="","Falta",20*'Nota de Estudiantes'!W24/W$6))</f>
        <v>13</v>
      </c>
      <c r="X24" s="43" t="str">
        <f>IF(ISBLANK('Nota de Estudiantes'!X24),"",IF(X$6="","Falta",20*'Nota de Estudiantes'!X24/X$6))</f>
        <v/>
      </c>
      <c r="Y24" s="43">
        <f>IF(ISBLANK('Nota de Estudiantes'!Y24),"",IF(Y$6="","Falta",20*'Nota de Estudiantes'!Y24/Y$6))</f>
        <v>13</v>
      </c>
      <c r="Z24" s="43">
        <f>IF(ISBLANK('Nota de Estudiantes'!Z24),"",IF(Z$6="","Falta",20*'Nota de Estudiantes'!Z24/Z$6))</f>
        <v>10</v>
      </c>
      <c r="AA24" s="43">
        <f>IF(ISBLANK('Nota de Estudiantes'!AA24),"",IF(AA$6="","Falta",20*'Nota de Estudiantes'!AA24/AA$6))</f>
        <v>15</v>
      </c>
      <c r="AB24" s="43">
        <f>IF(ISBLANK('Nota de Estudiantes'!AB24),"",IF(AB$6="","Falta",20*'Nota de Estudiantes'!AB24/AB$6))</f>
        <v>17</v>
      </c>
      <c r="AC24" s="43">
        <f>IF(ISBLANK('Nota de Estudiantes'!AC24),"",IF(AC$6="","Falta",20*'Nota de Estudiantes'!AC24/AC$6))</f>
        <v>13</v>
      </c>
      <c r="AD24" s="43">
        <f>IF(ISBLANK('Nota de Estudiantes'!AD24),"",IF(AD$6="","Falta",20*'Nota de Estudiantes'!AD24/AD$6))</f>
        <v>9</v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>
        <f>IF(ISBLANK('Nota de Estudiantes'!AK24),"",IF(AK$6="","Falta",20*'Nota de Estudiantes'!AK24/AK$6))</f>
        <v>13</v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>
        <f>IF(ISBLANK('Nota de Estudiantes'!AS24),"",IF(AS$6="","Falta",20*'Nota de Estudiantes'!AS24/AS$6))</f>
        <v>9</v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>
        <f>IF(ISBLANK('Nota de Estudiantes'!BA24),"",IF(BA$6="","Falta",20*'Nota de Estudiantes'!BA24/BA$6))</f>
        <v>12</v>
      </c>
      <c r="BB24" s="43">
        <f>IF(ISBLANK('Nota de Estudiantes'!BB24),"",IF(BB$6="","Falta",20*'Nota de Estudiantes'!BB24/BB$6))</f>
        <v>8</v>
      </c>
      <c r="BC24" s="43">
        <f>IF(ISBLANK('Nota de Estudiantes'!BC24),"",IF(BC$6="","Falta",20*'Nota de Estudiantes'!BC24/BC$6))</f>
        <v>8</v>
      </c>
      <c r="BD24" s="43" t="str">
        <f>IF(ISBLANK('Nota de Estudiantes'!BD24),"",IF(BD$6="","Falta",20*'Nota de Estudiantes'!BD24/BD$6))</f>
        <v/>
      </c>
      <c r="BE24" s="43">
        <f>IF(ISBLANK('Nota de Estudiantes'!BE24),"",IF(BE$6="","Falta",20*'Nota de Estudiantes'!BE24/BE$6))</f>
        <v>10</v>
      </c>
      <c r="BF24" s="43">
        <f>IF(ISBLANK('Nota de Estudiantes'!BF24),"",IF(BF$6="","Falta",20*'Nota de Estudiantes'!BF24/BF$6))</f>
        <v>8</v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>
        <f>IF(ISBLANK('Nota de Estudiantes'!BI24),"",IF(BI$6="","Falta",20*'Nota de Estudiantes'!BI24/BI$6))</f>
        <v>10</v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>
        <f>IF(ISBLANK('Nota de Estudiantes'!BU24),"",IF(BU$6="","Falta",20*'Nota de Estudiantes'!BU24/BU$6))</f>
        <v>8</v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>
        <f>IF(ISBLANK('Nota de Estudiantes'!BY24),"",IF(BY$6="","Falta",20*'Nota de Estudiantes'!BY24/BY$6))</f>
        <v>16</v>
      </c>
      <c r="BZ24" s="43">
        <f>IF(ISBLANK('Nota de Estudiantes'!BZ24),"",IF(BZ$6="","Falta",20*'Nota de Estudiantes'!BZ24/BZ$6))</f>
        <v>15</v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>
        <f>IF(ISBLANK('Nota de Estudiantes'!CC24),"",IF(CC$6="","Falta",20*'Nota de Estudiantes'!CC24/CC$6))</f>
        <v>20</v>
      </c>
      <c r="CD24" s="43">
        <f>IF(ISBLANK('Nota de Estudiantes'!CD24),"",IF(CD$6="","Falta",20*'Nota de Estudiantes'!CD24/CD$6))</f>
        <v>15</v>
      </c>
      <c r="CE24" s="43">
        <f>IF(ISBLANK('Nota de Estudiantes'!CE24),"",IF(CE$6="","Falta",20*'Nota de Estudiantes'!CE24/CE$6))</f>
        <v>12</v>
      </c>
      <c r="CF24" s="43" t="str">
        <f>IF(ISBLANK('Nota de Estudiantes'!CF24),"",IF(CF$6="","Falta",20*'Nota de Estudiantes'!CF24/CF$6))</f>
        <v/>
      </c>
      <c r="CG24" s="43">
        <f>IF(ISBLANK('Nota de Estudiantes'!CG24),"",IF(CG$6="","Falta",20*'Nota de Estudiantes'!CG24/CG$6))</f>
        <v>15</v>
      </c>
      <c r="CH24" s="43">
        <f>IF(ISBLANK('Nota de Estudiantes'!CH24),"",IF(CH$6="","Falta",20*'Nota de Estudiantes'!CH24/CH$6))</f>
        <v>16</v>
      </c>
      <c r="CI24" s="43">
        <f>IF(ISBLANK('Nota de Estudiantes'!CI24),"",IF(CI$6="","Falta",20*'Nota de Estudiantes'!CI24/CI$6))</f>
        <v>10</v>
      </c>
      <c r="CJ24" s="43">
        <f>IF(ISBLANK('Nota de Estudiantes'!CJ24),"",IF(CJ$6="","Falta",20*'Nota de Estudiantes'!CJ24/CJ$6))</f>
        <v>16</v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>
        <f>IF(ISBLANK('Nota de Estudiantes'!DI24),"",IF(DI$6="","Falta",20*'Nota de Estudiantes'!DI24/DI$6))</f>
        <v>13</v>
      </c>
      <c r="DJ24" s="43">
        <f>IF(ISBLANK('Nota de Estudiantes'!DJ24),"",IF(DJ$6="","Falta",20*'Nota de Estudiantes'!DJ24/DJ$6))</f>
        <v>14</v>
      </c>
      <c r="DK24" s="43">
        <f>IF(ISBLANK('Nota de Estudiantes'!DK24),"",IF(DK$6="","Falta",20*'Nota de Estudiantes'!DK24/DK$6))</f>
        <v>12</v>
      </c>
      <c r="DL24" s="43">
        <f>IF(ISBLANK('Nota de Estudiantes'!DL24),"",IF(DL$6="","Falta",20*'Nota de Estudiantes'!DL24/DL$6))</f>
        <v>18</v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>
        <f>IF(ISBLANK('Nota de Estudiantes'!EC24),"",IF(EC$6="","Falta",20*'Nota de Estudiantes'!EC24/EC$6))</f>
        <v>18</v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>
        <f>IF(ISBLANK('Nota de Estudiantes'!ES24),"",IF(ES$6="","Falta",20*'Nota de Estudiantes'!ES24/ES$6))</f>
        <v>14</v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>
        <f>IF(ISBLANK('Nota de Estudiantes'!FI24),"",IF(FI$6="","Falta",20*'Nota de Estudiantes'!FI24/FI$6))</f>
        <v>10</v>
      </c>
      <c r="FJ24" s="43">
        <f>IF(ISBLANK('Nota de Estudiantes'!FJ24),"",IF(FJ$6="","Falta",20*'Nota de Estudiantes'!FJ24/FJ$6))</f>
        <v>16</v>
      </c>
      <c r="FK24" s="43">
        <f>IF(ISBLANK('Nota de Estudiantes'!FK24),"",IF(FK$6="","Falta",20*'Nota de Estudiantes'!FK24/FK$6))</f>
        <v>15</v>
      </c>
      <c r="FL24" s="43">
        <f>IF(ISBLANK('Nota de Estudiantes'!FL24),"",IF(FL$6="","Falta",20*'Nota de Estudiantes'!FL24/FL$6))</f>
        <v>12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43">
        <f>IF(ISBLANK('Nota de Estudiantes'!E25),"",IF(E$6="","Falta",20*'Nota de Estudiantes'!E25/E$6))</f>
        <v>20</v>
      </c>
      <c r="F25" s="43">
        <f>IF(ISBLANK('Nota de Estudiantes'!F25),"",IF(F$6="","Falta",20*'Nota de Estudiantes'!F25/F$6))</f>
        <v>16</v>
      </c>
      <c r="G25" s="43">
        <f>IF(ISBLANK('Nota de Estudiantes'!G25),"",IF(G$6="","Falta",20*'Nota de Estudiantes'!G25/G$6))</f>
        <v>10</v>
      </c>
      <c r="H25" s="43" t="str">
        <f>IF(ISBLANK('Nota de Estudiantes'!H25),"",IF(H$6="","Falta",20*'Nota de Estudiantes'!H25/H$6))</f>
        <v/>
      </c>
      <c r="I25" s="43">
        <f>IF(ISBLANK('Nota de Estudiantes'!I25),"",IF(I$6="","Falta",20*'Nota de Estudiantes'!I25/I$6))</f>
        <v>17</v>
      </c>
      <c r="J25" s="43">
        <f>IF(ISBLANK('Nota de Estudiantes'!J25),"",IF(J$6="","Falta",20*'Nota de Estudiantes'!J25/J$6))</f>
        <v>16</v>
      </c>
      <c r="K25" s="43">
        <f>IF(ISBLANK('Nota de Estudiantes'!K25),"",IF(K$6="","Falta",20*'Nota de Estudiantes'!K25/K$6))</f>
        <v>20</v>
      </c>
      <c r="L25" s="43">
        <f>IF(ISBLANK('Nota de Estudiantes'!L25),"",IF(L$6="","Falta",20*'Nota de Estudiantes'!L25/L$6))</f>
        <v>12</v>
      </c>
      <c r="M25" s="43">
        <f>IF(ISBLANK('Nota de Estudiantes'!M25),"",IF(M$6="","Falta",20*'Nota de Estudiantes'!M25/M$6))</f>
        <v>15</v>
      </c>
      <c r="N25" s="43">
        <f>IF(ISBLANK('Nota de Estudiantes'!N25),"",IF(N$6="","Falta",20*'Nota de Estudiantes'!N25/N$6))</f>
        <v>15</v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>
        <f>IF(ISBLANK('Nota de Estudiantes'!Q25),"",IF(Q$6="","Falta",20*'Nota de Estudiantes'!Q25/Q$6))</f>
        <v>16</v>
      </c>
      <c r="R25" s="43">
        <f>IF(ISBLANK('Nota de Estudiantes'!R25),"",IF(R$6="","Falta",20*'Nota de Estudiantes'!R25/R$6))</f>
        <v>16</v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>
        <f>IF(ISBLANK('Nota de Estudiantes'!U25),"",IF(U$6="","Falta",20*'Nota de Estudiantes'!U25/U$6))</f>
        <v>10</v>
      </c>
      <c r="V25" s="43">
        <f>IF(ISBLANK('Nota de Estudiantes'!V25),"",IF(V$6="","Falta",20*'Nota de Estudiantes'!V25/V$6))</f>
        <v>16</v>
      </c>
      <c r="W25" s="43">
        <f>IF(ISBLANK('Nota de Estudiantes'!W25),"",IF(W$6="","Falta",20*'Nota de Estudiantes'!W25/W$6))</f>
        <v>10</v>
      </c>
      <c r="X25" s="43" t="str">
        <f>IF(ISBLANK('Nota de Estudiantes'!X25),"",IF(X$6="","Falta",20*'Nota de Estudiantes'!X25/X$6))</f>
        <v/>
      </c>
      <c r="Y25" s="43">
        <f>IF(ISBLANK('Nota de Estudiantes'!Y25),"",IF(Y$6="","Falta",20*'Nota de Estudiantes'!Y25/Y$6))</f>
        <v>8</v>
      </c>
      <c r="Z25" s="43">
        <f>IF(ISBLANK('Nota de Estudiantes'!Z25),"",IF(Z$6="","Falta",20*'Nota de Estudiantes'!Z25/Z$6))</f>
        <v>13</v>
      </c>
      <c r="AA25" s="43">
        <f>IF(ISBLANK('Nota de Estudiantes'!AA25),"",IF(AA$6="","Falta",20*'Nota de Estudiantes'!AA25/AA$6))</f>
        <v>11</v>
      </c>
      <c r="AB25" s="43">
        <f>IF(ISBLANK('Nota de Estudiantes'!AB25),"",IF(AB$6="","Falta",20*'Nota de Estudiantes'!AB25/AB$6))</f>
        <v>12</v>
      </c>
      <c r="AC25" s="43">
        <f>IF(ISBLANK('Nota de Estudiantes'!AC25),"",IF(AC$6="","Falta",20*'Nota de Estudiantes'!AC25/AC$6))</f>
        <v>15</v>
      </c>
      <c r="AD25" s="43">
        <f>IF(ISBLANK('Nota de Estudiantes'!AD25),"",IF(AD$6="","Falta",20*'Nota de Estudiantes'!AD25/AD$6))</f>
        <v>18</v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>
        <f>IF(ISBLANK('Nota de Estudiantes'!AK25),"",IF(AK$6="","Falta",20*'Nota de Estudiantes'!AK25/AK$6))</f>
        <v>9</v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>
        <f>IF(ISBLANK('Nota de Estudiantes'!AS25),"",IF(AS$6="","Falta",20*'Nota de Estudiantes'!AS25/AS$6))</f>
        <v>9</v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>
        <f>IF(ISBLANK('Nota de Estudiantes'!BA25),"",IF(BA$6="","Falta",20*'Nota de Estudiantes'!BA25/BA$6))</f>
        <v>16</v>
      </c>
      <c r="BB25" s="43">
        <f>IF(ISBLANK('Nota de Estudiantes'!BB25),"",IF(BB$6="","Falta",20*'Nota de Estudiantes'!BB25/BB$6))</f>
        <v>14</v>
      </c>
      <c r="BC25" s="43">
        <f>IF(ISBLANK('Nota de Estudiantes'!BC25),"",IF(BC$6="","Falta",20*'Nota de Estudiantes'!BC25/BC$6))</f>
        <v>19</v>
      </c>
      <c r="BD25" s="43" t="str">
        <f>IF(ISBLANK('Nota de Estudiantes'!BD25),"",IF(BD$6="","Falta",20*'Nota de Estudiantes'!BD25/BD$6))</f>
        <v/>
      </c>
      <c r="BE25" s="43">
        <f>IF(ISBLANK('Nota de Estudiantes'!BE25),"",IF(BE$6="","Falta",20*'Nota de Estudiantes'!BE25/BE$6))</f>
        <v>16</v>
      </c>
      <c r="BF25" s="43">
        <f>IF(ISBLANK('Nota de Estudiantes'!BF25),"",IF(BF$6="","Falta",20*'Nota de Estudiantes'!BF25/BF$6))</f>
        <v>16</v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>
        <f>IF(ISBLANK('Nota de Estudiantes'!BI25),"",IF(BI$6="","Falta",20*'Nota de Estudiantes'!BI25/BI$6))</f>
        <v>12</v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>
        <f>IF(ISBLANK('Nota de Estudiantes'!BU25),"",IF(BU$6="","Falta",20*'Nota de Estudiantes'!BU25/BU$6))</f>
        <v>16</v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>
        <f>IF(ISBLANK('Nota de Estudiantes'!BY25),"",IF(BY$6="","Falta",20*'Nota de Estudiantes'!BY25/BY$6))</f>
        <v>16</v>
      </c>
      <c r="BZ25" s="43">
        <f>IF(ISBLANK('Nota de Estudiantes'!BZ25),"",IF(BZ$6="","Falta",20*'Nota de Estudiantes'!BZ25/BZ$6))</f>
        <v>10</v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>
        <f>IF(ISBLANK('Nota de Estudiantes'!CC25),"",IF(CC$6="","Falta",20*'Nota de Estudiantes'!CC25/CC$6))</f>
        <v>20</v>
      </c>
      <c r="CD25" s="43">
        <f>IF(ISBLANK('Nota de Estudiantes'!CD25),"",IF(CD$6="","Falta",20*'Nota de Estudiantes'!CD25/CD$6))</f>
        <v>15</v>
      </c>
      <c r="CE25" s="43">
        <f>IF(ISBLANK('Nota de Estudiantes'!CE25),"",IF(CE$6="","Falta",20*'Nota de Estudiantes'!CE25/CE$6))</f>
        <v>12</v>
      </c>
      <c r="CF25" s="43" t="str">
        <f>IF(ISBLANK('Nota de Estudiantes'!CF25),"",IF(CF$6="","Falta",20*'Nota de Estudiantes'!CF25/CF$6))</f>
        <v/>
      </c>
      <c r="CG25" s="43">
        <f>IF(ISBLANK('Nota de Estudiantes'!CG25),"",IF(CG$6="","Falta",20*'Nota de Estudiantes'!CG25/CG$6))</f>
        <v>20</v>
      </c>
      <c r="CH25" s="43">
        <f>IF(ISBLANK('Nota de Estudiantes'!CH25),"",IF(CH$6="","Falta",20*'Nota de Estudiantes'!CH25/CH$6))</f>
        <v>16</v>
      </c>
      <c r="CI25" s="43">
        <f>IF(ISBLANK('Nota de Estudiantes'!CI25),"",IF(CI$6="","Falta",20*'Nota de Estudiantes'!CI25/CI$6))</f>
        <v>15</v>
      </c>
      <c r="CJ25" s="43">
        <f>IF(ISBLANK('Nota de Estudiantes'!CJ25),"",IF(CJ$6="","Falta",20*'Nota de Estudiantes'!CJ25/CJ$6))</f>
        <v>16</v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>
        <f>IF(ISBLANK('Nota de Estudiantes'!DI25),"",IF(DI$6="","Falta",20*'Nota de Estudiantes'!DI25/DI$6))</f>
        <v>9</v>
      </c>
      <c r="DJ25" s="43">
        <f>IF(ISBLANK('Nota de Estudiantes'!DJ25),"",IF(DJ$6="","Falta",20*'Nota de Estudiantes'!DJ25/DJ$6))</f>
        <v>10</v>
      </c>
      <c r="DK25" s="43">
        <f>IF(ISBLANK('Nota de Estudiantes'!DK25),"",IF(DK$6="","Falta",20*'Nota de Estudiantes'!DK25/DK$6))</f>
        <v>12</v>
      </c>
      <c r="DL25" s="43">
        <f>IF(ISBLANK('Nota de Estudiantes'!DL25),"",IF(DL$6="","Falta",20*'Nota de Estudiantes'!DL25/DL$6))</f>
        <v>12</v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>
        <f>IF(ISBLANK('Nota de Estudiantes'!EC25),"",IF(EC$6="","Falta",20*'Nota de Estudiantes'!EC25/EC$6))</f>
        <v>9</v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>
        <f>IF(ISBLANK('Nota de Estudiantes'!ES25),"",IF(ES$6="","Falta",20*'Nota de Estudiantes'!ES25/ES$6))</f>
        <v>10</v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>
        <f>IF(ISBLANK('Nota de Estudiantes'!FI25),"",IF(FI$6="","Falta",20*'Nota de Estudiantes'!FI25/FI$6))</f>
        <v>14</v>
      </c>
      <c r="FJ25" s="43">
        <f>IF(ISBLANK('Nota de Estudiantes'!FJ25),"",IF(FJ$6="","Falta",20*'Nota de Estudiantes'!FJ25/FJ$6))</f>
        <v>20</v>
      </c>
      <c r="FK25" s="43">
        <f>IF(ISBLANK('Nota de Estudiantes'!FK25),"",IF(FK$6="","Falta",20*'Nota de Estudiantes'!FK25/FK$6))</f>
        <v>15</v>
      </c>
      <c r="FL25" s="43">
        <f>IF(ISBLANK('Nota de Estudiantes'!FL25),"",IF(FL$6="","Falta",20*'Nota de Estudiantes'!FL25/FL$6))</f>
        <v>12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43">
        <f>IF(ISBLANK('Nota de Estudiantes'!E26),"",IF(E$6="","Falta",20*'Nota de Estudiantes'!E26/E$6))</f>
        <v>12</v>
      </c>
      <c r="F26" s="43">
        <f>IF(ISBLANK('Nota de Estudiantes'!F26),"",IF(F$6="","Falta",20*'Nota de Estudiantes'!F26/F$6))</f>
        <v>16</v>
      </c>
      <c r="G26" s="43">
        <f>IF(ISBLANK('Nota de Estudiantes'!G26),"",IF(G$6="","Falta",20*'Nota de Estudiantes'!G26/G$6))</f>
        <v>15</v>
      </c>
      <c r="H26" s="43" t="str">
        <f>IF(ISBLANK('Nota de Estudiantes'!H26),"",IF(H$6="","Falta",20*'Nota de Estudiantes'!H26/H$6))</f>
        <v/>
      </c>
      <c r="I26" s="43">
        <f>IF(ISBLANK('Nota de Estudiantes'!I26),"",IF(I$6="","Falta",20*'Nota de Estudiantes'!I26/I$6))</f>
        <v>13</v>
      </c>
      <c r="J26" s="43">
        <f>IF(ISBLANK('Nota de Estudiantes'!J26),"",IF(J$6="","Falta",20*'Nota de Estudiantes'!J26/J$6))</f>
        <v>12</v>
      </c>
      <c r="K26" s="43">
        <f>IF(ISBLANK('Nota de Estudiantes'!K26),"",IF(K$6="","Falta",20*'Nota de Estudiantes'!K26/K$6))</f>
        <v>20</v>
      </c>
      <c r="L26" s="43">
        <f>IF(ISBLANK('Nota de Estudiantes'!L26),"",IF(L$6="","Falta",20*'Nota de Estudiantes'!L26/L$6))</f>
        <v>20</v>
      </c>
      <c r="M26" s="43">
        <f>IF(ISBLANK('Nota de Estudiantes'!M26),"",IF(M$6="","Falta",20*'Nota de Estudiantes'!M26/M$6))</f>
        <v>15</v>
      </c>
      <c r="N26" s="43">
        <f>IF(ISBLANK('Nota de Estudiantes'!N26),"",IF(N$6="","Falta",20*'Nota de Estudiantes'!N26/N$6))</f>
        <v>15</v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>
        <f>IF(ISBLANK('Nota de Estudiantes'!Q26),"",IF(Q$6="","Falta",20*'Nota de Estudiantes'!Q26/Q$6))</f>
        <v>16</v>
      </c>
      <c r="R26" s="43">
        <f>IF(ISBLANK('Nota de Estudiantes'!R26),"",IF(R$6="","Falta",20*'Nota de Estudiantes'!R26/R$6))</f>
        <v>16</v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>
        <f>IF(ISBLANK('Nota de Estudiantes'!U26),"",IF(U$6="","Falta",20*'Nota de Estudiantes'!U26/U$6))</f>
        <v>15</v>
      </c>
      <c r="V26" s="43">
        <f>IF(ISBLANK('Nota de Estudiantes'!V26),"",IF(V$6="","Falta",20*'Nota de Estudiantes'!V26/V$6))</f>
        <v>16</v>
      </c>
      <c r="W26" s="43">
        <f>IF(ISBLANK('Nota de Estudiantes'!W26),"",IF(W$6="","Falta",20*'Nota de Estudiantes'!W26/W$6))</f>
        <v>14</v>
      </c>
      <c r="X26" s="43" t="str">
        <f>IF(ISBLANK('Nota de Estudiantes'!X26),"",IF(X$6="","Falta",20*'Nota de Estudiantes'!X26/X$6))</f>
        <v/>
      </c>
      <c r="Y26" s="43">
        <f>IF(ISBLANK('Nota de Estudiantes'!Y26),"",IF(Y$6="","Falta",20*'Nota de Estudiantes'!Y26/Y$6))</f>
        <v>16</v>
      </c>
      <c r="Z26" s="43">
        <f>IF(ISBLANK('Nota de Estudiantes'!Z26),"",IF(Z$6="","Falta",20*'Nota de Estudiantes'!Z26/Z$6))</f>
        <v>17</v>
      </c>
      <c r="AA26" s="43">
        <f>IF(ISBLANK('Nota de Estudiantes'!AA26),"",IF(AA$6="","Falta",20*'Nota de Estudiantes'!AA26/AA$6))</f>
        <v>19</v>
      </c>
      <c r="AB26" s="43">
        <f>IF(ISBLANK('Nota de Estudiantes'!AB26),"",IF(AB$6="","Falta",20*'Nota de Estudiantes'!AB26/AB$6))</f>
        <v>16</v>
      </c>
      <c r="AC26" s="43">
        <f>IF(ISBLANK('Nota de Estudiantes'!AC26),"",IF(AC$6="","Falta",20*'Nota de Estudiantes'!AC26/AC$6))</f>
        <v>9</v>
      </c>
      <c r="AD26" s="43">
        <f>IF(ISBLANK('Nota de Estudiantes'!AD26),"",IF(AD$6="","Falta",20*'Nota de Estudiantes'!AD26/AD$6))</f>
        <v>8</v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>
        <f>IF(ISBLANK('Nota de Estudiantes'!AK26),"",IF(AK$6="","Falta",20*'Nota de Estudiantes'!AK26/AK$6))</f>
        <v>18</v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>
        <f>IF(ISBLANK('Nota de Estudiantes'!AS26),"",IF(AS$6="","Falta",20*'Nota de Estudiantes'!AS26/AS$6))</f>
        <v>18</v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>
        <f>IF(ISBLANK('Nota de Estudiantes'!BA26),"",IF(BA$6="","Falta",20*'Nota de Estudiantes'!BA26/BA$6))</f>
        <v>14</v>
      </c>
      <c r="BB26" s="43">
        <f>IF(ISBLANK('Nota de Estudiantes'!BB26),"",IF(BB$6="","Falta",20*'Nota de Estudiantes'!BB26/BB$6))</f>
        <v>13</v>
      </c>
      <c r="BC26" s="43">
        <f>IF(ISBLANK('Nota de Estudiantes'!BC26),"",IF(BC$6="","Falta",20*'Nota de Estudiantes'!BC26/BC$6))</f>
        <v>19</v>
      </c>
      <c r="BD26" s="43" t="str">
        <f>IF(ISBLANK('Nota de Estudiantes'!BD26),"",IF(BD$6="","Falta",20*'Nota de Estudiantes'!BD26/BD$6))</f>
        <v/>
      </c>
      <c r="BE26" s="43">
        <f>IF(ISBLANK('Nota de Estudiantes'!BE26),"",IF(BE$6="","Falta",20*'Nota de Estudiantes'!BE26/BE$6))</f>
        <v>12</v>
      </c>
      <c r="BF26" s="43">
        <f>IF(ISBLANK('Nota de Estudiantes'!BF26),"",IF(BF$6="","Falta",20*'Nota de Estudiantes'!BF26/BF$6))</f>
        <v>11</v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>
        <f>IF(ISBLANK('Nota de Estudiantes'!BI26),"",IF(BI$6="","Falta",20*'Nota de Estudiantes'!BI26/BI$6))</f>
        <v>14</v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>
        <f>IF(ISBLANK('Nota de Estudiantes'!BU26),"",IF(BU$6="","Falta",20*'Nota de Estudiantes'!BU26/BU$6))</f>
        <v>11</v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>
        <f>IF(ISBLANK('Nota de Estudiantes'!BY26),"",IF(BY$6="","Falta",20*'Nota de Estudiantes'!BY26/BY$6))</f>
        <v>12</v>
      </c>
      <c r="BZ26" s="43">
        <f>IF(ISBLANK('Nota de Estudiantes'!BZ26),"",IF(BZ$6="","Falta",20*'Nota de Estudiantes'!BZ26/BZ$6))</f>
        <v>10</v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>
        <f>IF(ISBLANK('Nota de Estudiantes'!CC26),"",IF(CC$6="","Falta",20*'Nota de Estudiantes'!CC26/CC$6))</f>
        <v>16</v>
      </c>
      <c r="CD26" s="43">
        <f>IF(ISBLANK('Nota de Estudiantes'!CD26),"",IF(CD$6="","Falta",20*'Nota de Estudiantes'!CD26/CD$6))</f>
        <v>10</v>
      </c>
      <c r="CE26" s="43">
        <f>IF(ISBLANK('Nota de Estudiantes'!CE26),"",IF(CE$6="","Falta",20*'Nota de Estudiantes'!CE26/CE$6))</f>
        <v>16</v>
      </c>
      <c r="CF26" s="43" t="str">
        <f>IF(ISBLANK('Nota de Estudiantes'!CF26),"",IF(CF$6="","Falta",20*'Nota de Estudiantes'!CF26/CF$6))</f>
        <v/>
      </c>
      <c r="CG26" s="43">
        <f>IF(ISBLANK('Nota de Estudiantes'!CG26),"",IF(CG$6="","Falta",20*'Nota de Estudiantes'!CG26/CG$6))</f>
        <v>15</v>
      </c>
      <c r="CH26" s="43">
        <f>IF(ISBLANK('Nota de Estudiantes'!CH26),"",IF(CH$6="","Falta",20*'Nota de Estudiantes'!CH26/CH$6))</f>
        <v>16</v>
      </c>
      <c r="CI26" s="43">
        <f>IF(ISBLANK('Nota de Estudiantes'!CI26),"",IF(CI$6="","Falta",20*'Nota de Estudiantes'!CI26/CI$6))</f>
        <v>20</v>
      </c>
      <c r="CJ26" s="43">
        <f>IF(ISBLANK('Nota de Estudiantes'!CJ26),"",IF(CJ$6="","Falta",20*'Nota de Estudiantes'!CJ26/CJ$6))</f>
        <v>16</v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>
        <f>IF(ISBLANK('Nota de Estudiantes'!DI26),"",IF(DI$6="","Falta",20*'Nota de Estudiantes'!DI26/DI$6))</f>
        <v>13</v>
      </c>
      <c r="DJ26" s="43">
        <f>IF(ISBLANK('Nota de Estudiantes'!DJ26),"",IF(DJ$6="","Falta",20*'Nota de Estudiantes'!DJ26/DJ$6))</f>
        <v>18</v>
      </c>
      <c r="DK26" s="43">
        <f>IF(ISBLANK('Nota de Estudiantes'!DK26),"",IF(DK$6="","Falta",20*'Nota de Estudiantes'!DK26/DK$6))</f>
        <v>20</v>
      </c>
      <c r="DL26" s="43">
        <f>IF(ISBLANK('Nota de Estudiantes'!DL26),"",IF(DL$6="","Falta",20*'Nota de Estudiantes'!DL26/DL$6))</f>
        <v>16</v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>
        <f>IF(ISBLANK('Nota de Estudiantes'!EC26),"",IF(EC$6="","Falta",20*'Nota de Estudiantes'!EC26/EC$6))</f>
        <v>15</v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>
        <f>IF(ISBLANK('Nota de Estudiantes'!ES26),"",IF(ES$6="","Falta",20*'Nota de Estudiantes'!ES26/ES$6))</f>
        <v>15</v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>
        <f>IF(ISBLANK('Nota de Estudiantes'!FI26),"",IF(FI$6="","Falta",20*'Nota de Estudiantes'!FI26/FI$6))</f>
        <v>19</v>
      </c>
      <c r="FJ26" s="43">
        <f>IF(ISBLANK('Nota de Estudiantes'!FJ26),"",IF(FJ$6="","Falta",20*'Nota de Estudiantes'!FJ26/FJ$6))</f>
        <v>16</v>
      </c>
      <c r="FK26" s="43">
        <f>IF(ISBLANK('Nota de Estudiantes'!FK26),"",IF(FK$6="","Falta",20*'Nota de Estudiantes'!FK26/FK$6))</f>
        <v>20</v>
      </c>
      <c r="FL26" s="43">
        <f>IF(ISBLANK('Nota de Estudiantes'!FL26),"",IF(FL$6="","Falta",20*'Nota de Estudiantes'!FL26/FL$6))</f>
        <v>16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43">
        <f>IF(ISBLANK('Nota de Estudiantes'!E27),"",IF(E$6="","Falta",20*'Nota de Estudiantes'!E27/E$6))</f>
        <v>12</v>
      </c>
      <c r="F27" s="43">
        <f>IF(ISBLANK('Nota de Estudiantes'!F27),"",IF(F$6="","Falta",20*'Nota de Estudiantes'!F27/F$6))</f>
        <v>16</v>
      </c>
      <c r="G27" s="43">
        <f>IF(ISBLANK('Nota de Estudiantes'!G27),"",IF(G$6="","Falta",20*'Nota de Estudiantes'!G27/G$6))</f>
        <v>15</v>
      </c>
      <c r="H27" s="43" t="str">
        <f>IF(ISBLANK('Nota de Estudiantes'!H27),"",IF(H$6="","Falta",20*'Nota de Estudiantes'!H27/H$6))</f>
        <v/>
      </c>
      <c r="I27" s="43">
        <f>IF(ISBLANK('Nota de Estudiantes'!I27),"",IF(I$6="","Falta",20*'Nota de Estudiantes'!I27/I$6))</f>
        <v>8</v>
      </c>
      <c r="J27" s="43">
        <f>IF(ISBLANK('Nota de Estudiantes'!J27),"",IF(J$6="","Falta",20*'Nota de Estudiantes'!J27/J$6))</f>
        <v>16</v>
      </c>
      <c r="K27" s="43">
        <f>IF(ISBLANK('Nota de Estudiantes'!K27),"",IF(K$6="","Falta",20*'Nota de Estudiantes'!K27/K$6))</f>
        <v>12</v>
      </c>
      <c r="L27" s="43">
        <f>IF(ISBLANK('Nota de Estudiantes'!L27),"",IF(L$6="","Falta",20*'Nota de Estudiantes'!L27/L$6))</f>
        <v>16</v>
      </c>
      <c r="M27" s="43">
        <f>IF(ISBLANK('Nota de Estudiantes'!M27),"",IF(M$6="","Falta",20*'Nota de Estudiantes'!M27/M$6))</f>
        <v>15</v>
      </c>
      <c r="N27" s="43">
        <f>IF(ISBLANK('Nota de Estudiantes'!N27),"",IF(N$6="","Falta",20*'Nota de Estudiantes'!N27/N$6))</f>
        <v>15</v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>
        <f>IF(ISBLANK('Nota de Estudiantes'!Q27),"",IF(Q$6="","Falta",20*'Nota de Estudiantes'!Q27/Q$6))</f>
        <v>12</v>
      </c>
      <c r="R27" s="43">
        <f>IF(ISBLANK('Nota de Estudiantes'!R27),"",IF(R$6="","Falta",20*'Nota de Estudiantes'!R27/R$6))</f>
        <v>12</v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>
        <f>IF(ISBLANK('Nota de Estudiantes'!U27),"",IF(U$6="","Falta",20*'Nota de Estudiantes'!U27/U$6))</f>
        <v>15</v>
      </c>
      <c r="V27" s="43">
        <f>IF(ISBLANK('Nota de Estudiantes'!V27),"",IF(V$6="","Falta",20*'Nota de Estudiantes'!V27/V$6))</f>
        <v>16</v>
      </c>
      <c r="W27" s="43">
        <f>IF(ISBLANK('Nota de Estudiantes'!W27),"",IF(W$6="","Falta",20*'Nota de Estudiantes'!W27/W$6))</f>
        <v>8</v>
      </c>
      <c r="X27" s="43" t="str">
        <f>IF(ISBLANK('Nota de Estudiantes'!X27),"",IF(X$6="","Falta",20*'Nota de Estudiantes'!X27/X$6))</f>
        <v/>
      </c>
      <c r="Y27" s="43">
        <f>IF(ISBLANK('Nota de Estudiantes'!Y27),"",IF(Y$6="","Falta",20*'Nota de Estudiantes'!Y27/Y$6))</f>
        <v>12</v>
      </c>
      <c r="Z27" s="43">
        <f>IF(ISBLANK('Nota de Estudiantes'!Z27),"",IF(Z$6="","Falta",20*'Nota de Estudiantes'!Z27/Z$6))</f>
        <v>17</v>
      </c>
      <c r="AA27" s="43">
        <f>IF(ISBLANK('Nota de Estudiantes'!AA27),"",IF(AA$6="","Falta",20*'Nota de Estudiantes'!AA27/AA$6))</f>
        <v>13</v>
      </c>
      <c r="AB27" s="43">
        <f>IF(ISBLANK('Nota de Estudiantes'!AB27),"",IF(AB$6="","Falta",20*'Nota de Estudiantes'!AB27/AB$6))</f>
        <v>9</v>
      </c>
      <c r="AC27" s="43">
        <f>IF(ISBLANK('Nota de Estudiantes'!AC27),"",IF(AC$6="","Falta",20*'Nota de Estudiantes'!AC27/AC$6))</f>
        <v>14</v>
      </c>
      <c r="AD27" s="43">
        <f>IF(ISBLANK('Nota de Estudiantes'!AD27),"",IF(AD$6="","Falta",20*'Nota de Estudiantes'!AD27/AD$6))</f>
        <v>11</v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>
        <f>IF(ISBLANK('Nota de Estudiantes'!AK27),"",IF(AK$6="","Falta",20*'Nota de Estudiantes'!AK27/AK$6))</f>
        <v>11</v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>
        <f>IF(ISBLANK('Nota de Estudiantes'!AS27),"",IF(AS$6="","Falta",20*'Nota de Estudiantes'!AS27/AS$6))</f>
        <v>11</v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>
        <f>IF(ISBLANK('Nota de Estudiantes'!BA27),"",IF(BA$6="","Falta",20*'Nota de Estudiantes'!BA27/BA$6))</f>
        <v>8</v>
      </c>
      <c r="BB27" s="43">
        <f>IF(ISBLANK('Nota de Estudiantes'!BB27),"",IF(BB$6="","Falta",20*'Nota de Estudiantes'!BB27/BB$6))</f>
        <v>14</v>
      </c>
      <c r="BC27" s="43">
        <f>IF(ISBLANK('Nota de Estudiantes'!BC27),"",IF(BC$6="","Falta",20*'Nota de Estudiantes'!BC27/BC$6))</f>
        <v>17</v>
      </c>
      <c r="BD27" s="43" t="str">
        <f>IF(ISBLANK('Nota de Estudiantes'!BD27),"",IF(BD$6="","Falta",20*'Nota de Estudiantes'!BD27/BD$6))</f>
        <v/>
      </c>
      <c r="BE27" s="43">
        <f>IF(ISBLANK('Nota de Estudiantes'!BE27),"",IF(BE$6="","Falta",20*'Nota de Estudiantes'!BE27/BE$6))</f>
        <v>10</v>
      </c>
      <c r="BF27" s="43">
        <f>IF(ISBLANK('Nota de Estudiantes'!BF27),"",IF(BF$6="","Falta",20*'Nota de Estudiantes'!BF27/BF$6))</f>
        <v>19</v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>
        <f>IF(ISBLANK('Nota de Estudiantes'!BI27),"",IF(BI$6="","Falta",20*'Nota de Estudiantes'!BI27/BI$6))</f>
        <v>20</v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>
        <f>IF(ISBLANK('Nota de Estudiantes'!BU27),"",IF(BU$6="","Falta",20*'Nota de Estudiantes'!BU27/BU$6))</f>
        <v>19</v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>
        <f>IF(ISBLANK('Nota de Estudiantes'!BY27),"",IF(BY$6="","Falta",20*'Nota de Estudiantes'!BY27/BY$6))</f>
        <v>20</v>
      </c>
      <c r="BZ27" s="43">
        <f>IF(ISBLANK('Nota de Estudiantes'!BZ27),"",IF(BZ$6="","Falta",20*'Nota de Estudiantes'!BZ27/BZ$6))</f>
        <v>10</v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>
        <f>IF(ISBLANK('Nota de Estudiantes'!CC27),"",IF(CC$6="","Falta",20*'Nota de Estudiantes'!CC27/CC$6))</f>
        <v>16</v>
      </c>
      <c r="CD27" s="43">
        <f>IF(ISBLANK('Nota de Estudiantes'!CD27),"",IF(CD$6="","Falta",20*'Nota de Estudiantes'!CD27/CD$6))</f>
        <v>15</v>
      </c>
      <c r="CE27" s="43">
        <f>IF(ISBLANK('Nota de Estudiantes'!CE27),"",IF(CE$6="","Falta",20*'Nota de Estudiantes'!CE27/CE$6))</f>
        <v>20</v>
      </c>
      <c r="CF27" s="43" t="str">
        <f>IF(ISBLANK('Nota de Estudiantes'!CF27),"",IF(CF$6="","Falta",20*'Nota de Estudiantes'!CF27/CF$6))</f>
        <v/>
      </c>
      <c r="CG27" s="43">
        <f>IF(ISBLANK('Nota de Estudiantes'!CG27),"",IF(CG$6="","Falta",20*'Nota de Estudiantes'!CG27/CG$6))</f>
        <v>20</v>
      </c>
      <c r="CH27" s="43">
        <f>IF(ISBLANK('Nota de Estudiantes'!CH27),"",IF(CH$6="","Falta",20*'Nota de Estudiantes'!CH27/CH$6))</f>
        <v>16</v>
      </c>
      <c r="CI27" s="43">
        <f>IF(ISBLANK('Nota de Estudiantes'!CI27),"",IF(CI$6="","Falta",20*'Nota de Estudiantes'!CI27/CI$6))</f>
        <v>15</v>
      </c>
      <c r="CJ27" s="43">
        <f>IF(ISBLANK('Nota de Estudiantes'!CJ27),"",IF(CJ$6="","Falta",20*'Nota de Estudiantes'!CJ27/CJ$6))</f>
        <v>20</v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>
        <f>IF(ISBLANK('Nota de Estudiantes'!DI27),"",IF(DI$6="","Falta",20*'Nota de Estudiantes'!DI27/DI$6))</f>
        <v>19</v>
      </c>
      <c r="DJ27" s="43">
        <f>IF(ISBLANK('Nota de Estudiantes'!DJ27),"",IF(DJ$6="","Falta",20*'Nota de Estudiantes'!DJ27/DJ$6))</f>
        <v>12</v>
      </c>
      <c r="DK27" s="43">
        <f>IF(ISBLANK('Nota de Estudiantes'!DK27),"",IF(DK$6="","Falta",20*'Nota de Estudiantes'!DK27/DK$6))</f>
        <v>19</v>
      </c>
      <c r="DL27" s="43">
        <f>IF(ISBLANK('Nota de Estudiantes'!DL27),"",IF(DL$6="","Falta",20*'Nota de Estudiantes'!DL27/DL$6))</f>
        <v>16</v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>
        <f>IF(ISBLANK('Nota de Estudiantes'!EC27),"",IF(EC$6="","Falta",20*'Nota de Estudiantes'!EC27/EC$6))</f>
        <v>13</v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>
        <f>IF(ISBLANK('Nota de Estudiantes'!ES27),"",IF(ES$6="","Falta",20*'Nota de Estudiantes'!ES27/ES$6))</f>
        <v>16</v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>
        <f>IF(ISBLANK('Nota de Estudiantes'!FI27),"",IF(FI$6="","Falta",20*'Nota de Estudiantes'!FI27/FI$6))</f>
        <v>14</v>
      </c>
      <c r="FJ27" s="43">
        <f>IF(ISBLANK('Nota de Estudiantes'!FJ27),"",IF(FJ$6="","Falta",20*'Nota de Estudiantes'!FJ27/FJ$6))</f>
        <v>16</v>
      </c>
      <c r="FK27" s="43">
        <f>IF(ISBLANK('Nota de Estudiantes'!FK27),"",IF(FK$6="","Falta",20*'Nota de Estudiantes'!FK27/FK$6))</f>
        <v>15</v>
      </c>
      <c r="FL27" s="43">
        <f>IF(ISBLANK('Nota de Estudiantes'!FL27),"",IF(FL$6="","Falta",20*'Nota de Estudiantes'!FL27/FL$6))</f>
        <v>12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43">
        <f>IF(ISBLANK('Nota de Estudiantes'!E28),"",IF(E$6="","Falta",20*'Nota de Estudiantes'!E28/E$6))</f>
        <v>16</v>
      </c>
      <c r="F28" s="43">
        <f>IF(ISBLANK('Nota de Estudiantes'!F28),"",IF(F$6="","Falta",20*'Nota de Estudiantes'!F28/F$6))</f>
        <v>12</v>
      </c>
      <c r="G28" s="43">
        <f>IF(ISBLANK('Nota de Estudiantes'!G28),"",IF(G$6="","Falta",20*'Nota de Estudiantes'!G28/G$6))</f>
        <v>15</v>
      </c>
      <c r="H28" s="43" t="str">
        <f>IF(ISBLANK('Nota de Estudiantes'!H28),"",IF(H$6="","Falta",20*'Nota de Estudiantes'!H28/H$6))</f>
        <v/>
      </c>
      <c r="I28" s="43">
        <f>IF(ISBLANK('Nota de Estudiantes'!I28),"",IF(I$6="","Falta",20*'Nota de Estudiantes'!I28/I$6))</f>
        <v>13</v>
      </c>
      <c r="J28" s="43">
        <f>IF(ISBLANK('Nota de Estudiantes'!J28),"",IF(J$6="","Falta",20*'Nota de Estudiantes'!J28/J$6))</f>
        <v>20</v>
      </c>
      <c r="K28" s="43">
        <f>IF(ISBLANK('Nota de Estudiantes'!K28),"",IF(K$6="","Falta",20*'Nota de Estudiantes'!K28/K$6))</f>
        <v>12</v>
      </c>
      <c r="L28" s="43">
        <f>IF(ISBLANK('Nota de Estudiantes'!L28),"",IF(L$6="","Falta",20*'Nota de Estudiantes'!L28/L$6))</f>
        <v>20</v>
      </c>
      <c r="M28" s="43">
        <f>IF(ISBLANK('Nota de Estudiantes'!M28),"",IF(M$6="","Falta",20*'Nota de Estudiantes'!M28/M$6))</f>
        <v>20</v>
      </c>
      <c r="N28" s="43">
        <f>IF(ISBLANK('Nota de Estudiantes'!N28),"",IF(N$6="","Falta",20*'Nota de Estudiantes'!N28/N$6))</f>
        <v>10</v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>
        <f>IF(ISBLANK('Nota de Estudiantes'!Q28),"",IF(Q$6="","Falta",20*'Nota de Estudiantes'!Q28/Q$6))</f>
        <v>12</v>
      </c>
      <c r="R28" s="43">
        <f>IF(ISBLANK('Nota de Estudiantes'!R28),"",IF(R$6="","Falta",20*'Nota de Estudiantes'!R28/R$6))</f>
        <v>12</v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>
        <f>IF(ISBLANK('Nota de Estudiantes'!U28),"",IF(U$6="","Falta",20*'Nota de Estudiantes'!U28/U$6))</f>
        <v>10</v>
      </c>
      <c r="V28" s="43">
        <f>IF(ISBLANK('Nota de Estudiantes'!V28),"",IF(V$6="","Falta",20*'Nota de Estudiantes'!V28/V$6))</f>
        <v>16</v>
      </c>
      <c r="W28" s="43">
        <f>IF(ISBLANK('Nota de Estudiantes'!W28),"",IF(W$6="","Falta",20*'Nota de Estudiantes'!W28/W$6))</f>
        <v>17</v>
      </c>
      <c r="X28" s="43" t="str">
        <f>IF(ISBLANK('Nota de Estudiantes'!X28),"",IF(X$6="","Falta",20*'Nota de Estudiantes'!X28/X$6))</f>
        <v/>
      </c>
      <c r="Y28" s="43">
        <f>IF(ISBLANK('Nota de Estudiantes'!Y28),"",IF(Y$6="","Falta",20*'Nota de Estudiantes'!Y28/Y$6))</f>
        <v>15</v>
      </c>
      <c r="Z28" s="43">
        <f>IF(ISBLANK('Nota de Estudiantes'!Z28),"",IF(Z$6="","Falta",20*'Nota de Estudiantes'!Z28/Z$6))</f>
        <v>13</v>
      </c>
      <c r="AA28" s="43">
        <f>IF(ISBLANK('Nota de Estudiantes'!AA28),"",IF(AA$6="","Falta",20*'Nota de Estudiantes'!AA28/AA$6))</f>
        <v>20</v>
      </c>
      <c r="AB28" s="43">
        <f>IF(ISBLANK('Nota de Estudiantes'!AB28),"",IF(AB$6="","Falta",20*'Nota de Estudiantes'!AB28/AB$6))</f>
        <v>18</v>
      </c>
      <c r="AC28" s="43">
        <f>IF(ISBLANK('Nota de Estudiantes'!AC28),"",IF(AC$6="","Falta",20*'Nota de Estudiantes'!AC28/AC$6))</f>
        <v>17</v>
      </c>
      <c r="AD28" s="43">
        <f>IF(ISBLANK('Nota de Estudiantes'!AD28),"",IF(AD$6="","Falta",20*'Nota de Estudiantes'!AD28/AD$6))</f>
        <v>17</v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>
        <f>IF(ISBLANK('Nota de Estudiantes'!AK28),"",IF(AK$6="","Falta",20*'Nota de Estudiantes'!AK28/AK$6))</f>
        <v>10</v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>
        <f>IF(ISBLANK('Nota de Estudiantes'!AS28),"",IF(AS$6="","Falta",20*'Nota de Estudiantes'!AS28/AS$6))</f>
        <v>10</v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>
        <f>IF(ISBLANK('Nota de Estudiantes'!BA28),"",IF(BA$6="","Falta",20*'Nota de Estudiantes'!BA28/BA$6))</f>
        <v>16</v>
      </c>
      <c r="BB28" s="43">
        <f>IF(ISBLANK('Nota de Estudiantes'!BB28),"",IF(BB$6="","Falta",20*'Nota de Estudiantes'!BB28/BB$6))</f>
        <v>12</v>
      </c>
      <c r="BC28" s="43">
        <f>IF(ISBLANK('Nota de Estudiantes'!BC28),"",IF(BC$6="","Falta",20*'Nota de Estudiantes'!BC28/BC$6))</f>
        <v>8</v>
      </c>
      <c r="BD28" s="43" t="str">
        <f>IF(ISBLANK('Nota de Estudiantes'!BD28),"",IF(BD$6="","Falta",20*'Nota de Estudiantes'!BD28/BD$6))</f>
        <v/>
      </c>
      <c r="BE28" s="43">
        <f>IF(ISBLANK('Nota de Estudiantes'!BE28),"",IF(BE$6="","Falta",20*'Nota de Estudiantes'!BE28/BE$6))</f>
        <v>20</v>
      </c>
      <c r="BF28" s="43">
        <f>IF(ISBLANK('Nota de Estudiantes'!BF28),"",IF(BF$6="","Falta",20*'Nota de Estudiantes'!BF28/BF$6))</f>
        <v>13</v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>
        <f>IF(ISBLANK('Nota de Estudiantes'!BI28),"",IF(BI$6="","Falta",20*'Nota de Estudiantes'!BI28/BI$6))</f>
        <v>12</v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>
        <f>IF(ISBLANK('Nota de Estudiantes'!BU28),"",IF(BU$6="","Falta",20*'Nota de Estudiantes'!BU28/BU$6))</f>
        <v>13</v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>
        <f>IF(ISBLANK('Nota de Estudiantes'!BY28),"",IF(BY$6="","Falta",20*'Nota de Estudiantes'!BY28/BY$6))</f>
        <v>12</v>
      </c>
      <c r="BZ28" s="43">
        <f>IF(ISBLANK('Nota de Estudiantes'!BZ28),"",IF(BZ$6="","Falta",20*'Nota de Estudiantes'!BZ28/BZ$6))</f>
        <v>20</v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>
        <f>IF(ISBLANK('Nota de Estudiantes'!CC28),"",IF(CC$6="","Falta",20*'Nota de Estudiantes'!CC28/CC$6))</f>
        <v>12</v>
      </c>
      <c r="CD28" s="43">
        <f>IF(ISBLANK('Nota de Estudiantes'!CD28),"",IF(CD$6="","Falta",20*'Nota de Estudiantes'!CD28/CD$6))</f>
        <v>20</v>
      </c>
      <c r="CE28" s="43">
        <f>IF(ISBLANK('Nota de Estudiantes'!CE28),"",IF(CE$6="","Falta",20*'Nota de Estudiantes'!CE28/CE$6))</f>
        <v>16</v>
      </c>
      <c r="CF28" s="43" t="str">
        <f>IF(ISBLANK('Nota de Estudiantes'!CF28),"",IF(CF$6="","Falta",20*'Nota de Estudiantes'!CF28/CF$6))</f>
        <v/>
      </c>
      <c r="CG28" s="43">
        <f>IF(ISBLANK('Nota de Estudiantes'!CG28),"",IF(CG$6="","Falta",20*'Nota de Estudiantes'!CG28/CG$6))</f>
        <v>20</v>
      </c>
      <c r="CH28" s="43">
        <f>IF(ISBLANK('Nota de Estudiantes'!CH28),"",IF(CH$6="","Falta",20*'Nota de Estudiantes'!CH28/CH$6))</f>
        <v>20</v>
      </c>
      <c r="CI28" s="43">
        <f>IF(ISBLANK('Nota de Estudiantes'!CI28),"",IF(CI$6="","Falta",20*'Nota de Estudiantes'!CI28/CI$6))</f>
        <v>15</v>
      </c>
      <c r="CJ28" s="43">
        <f>IF(ISBLANK('Nota de Estudiantes'!CJ28),"",IF(CJ$6="","Falta",20*'Nota de Estudiantes'!CJ28/CJ$6))</f>
        <v>12</v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>
        <f>IF(ISBLANK('Nota de Estudiantes'!DI28),"",IF(DI$6="","Falta",20*'Nota de Estudiantes'!DI28/DI$6))</f>
        <v>14</v>
      </c>
      <c r="DJ28" s="43">
        <f>IF(ISBLANK('Nota de Estudiantes'!DJ28),"",IF(DJ$6="","Falta",20*'Nota de Estudiantes'!DJ28/DJ$6))</f>
        <v>10</v>
      </c>
      <c r="DK28" s="43">
        <f>IF(ISBLANK('Nota de Estudiantes'!DK28),"",IF(DK$6="","Falta",20*'Nota de Estudiantes'!DK28/DK$6))</f>
        <v>9</v>
      </c>
      <c r="DL28" s="43">
        <f>IF(ISBLANK('Nota de Estudiantes'!DL28),"",IF(DL$6="","Falta",20*'Nota de Estudiantes'!DL28/DL$6))</f>
        <v>12</v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>
        <f>IF(ISBLANK('Nota de Estudiantes'!EC28),"",IF(EC$6="","Falta",20*'Nota de Estudiantes'!EC28/EC$6))</f>
        <v>16</v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>
        <f>IF(ISBLANK('Nota de Estudiantes'!ES28),"",IF(ES$6="","Falta",20*'Nota de Estudiantes'!ES28/ES$6))</f>
        <v>9</v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>
        <f>IF(ISBLANK('Nota de Estudiantes'!FI28),"",IF(FI$6="","Falta",20*'Nota de Estudiantes'!FI28/FI$6))</f>
        <v>16</v>
      </c>
      <c r="FJ28" s="43">
        <f>IF(ISBLANK('Nota de Estudiantes'!FJ28),"",IF(FJ$6="","Falta",20*'Nota de Estudiantes'!FJ28/FJ$6))</f>
        <v>20</v>
      </c>
      <c r="FK28" s="43">
        <f>IF(ISBLANK('Nota de Estudiantes'!FK28),"",IF(FK$6="","Falta",20*'Nota de Estudiantes'!FK28/FK$6))</f>
        <v>20</v>
      </c>
      <c r="FL28" s="43">
        <f>IF(ISBLANK('Nota de Estudiantes'!FL28),"",IF(FL$6="","Falta",20*'Nota de Estudiantes'!FL28/FL$6))</f>
        <v>16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43">
        <f>IF(ISBLANK('Nota de Estudiantes'!E29),"",IF(E$6="","Falta",20*'Nota de Estudiantes'!E29/E$6))</f>
        <v>20</v>
      </c>
      <c r="F29" s="43">
        <f>IF(ISBLANK('Nota de Estudiantes'!F29),"",IF(F$6="","Falta",20*'Nota de Estudiantes'!F29/F$6))</f>
        <v>20</v>
      </c>
      <c r="G29" s="43">
        <f>IF(ISBLANK('Nota de Estudiantes'!G29),"",IF(G$6="","Falta",20*'Nota de Estudiantes'!G29/G$6))</f>
        <v>10</v>
      </c>
      <c r="H29" s="43" t="str">
        <f>IF(ISBLANK('Nota de Estudiantes'!H29),"",IF(H$6="","Falta",20*'Nota de Estudiantes'!H29/H$6))</f>
        <v/>
      </c>
      <c r="I29" s="43">
        <f>IF(ISBLANK('Nota de Estudiantes'!I29),"",IF(I$6="","Falta",20*'Nota de Estudiantes'!I29/I$6))</f>
        <v>14</v>
      </c>
      <c r="J29" s="43">
        <f>IF(ISBLANK('Nota de Estudiantes'!J29),"",IF(J$6="","Falta",20*'Nota de Estudiantes'!J29/J$6))</f>
        <v>20</v>
      </c>
      <c r="K29" s="43">
        <f>IF(ISBLANK('Nota de Estudiantes'!K29),"",IF(K$6="","Falta",20*'Nota de Estudiantes'!K29/K$6))</f>
        <v>16</v>
      </c>
      <c r="L29" s="43">
        <f>IF(ISBLANK('Nota de Estudiantes'!L29),"",IF(L$6="","Falta",20*'Nota de Estudiantes'!L29/L$6))</f>
        <v>12</v>
      </c>
      <c r="M29" s="43">
        <f>IF(ISBLANK('Nota de Estudiantes'!M29),"",IF(M$6="","Falta",20*'Nota de Estudiantes'!M29/M$6))</f>
        <v>10</v>
      </c>
      <c r="N29" s="43">
        <f>IF(ISBLANK('Nota de Estudiantes'!N29),"",IF(N$6="","Falta",20*'Nota de Estudiantes'!N29/N$6))</f>
        <v>20</v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>
        <f>IF(ISBLANK('Nota de Estudiantes'!Q29),"",IF(Q$6="","Falta",20*'Nota de Estudiantes'!Q29/Q$6))</f>
        <v>16</v>
      </c>
      <c r="R29" s="43">
        <f>IF(ISBLANK('Nota de Estudiantes'!R29),"",IF(R$6="","Falta",20*'Nota de Estudiantes'!R29/R$6))</f>
        <v>16</v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>
        <f>IF(ISBLANK('Nota de Estudiantes'!U29),"",IF(U$6="","Falta",20*'Nota de Estudiantes'!U29/U$6))</f>
        <v>15</v>
      </c>
      <c r="V29" s="43">
        <f>IF(ISBLANK('Nota de Estudiantes'!V29),"",IF(V$6="","Falta",20*'Nota de Estudiantes'!V29/V$6))</f>
        <v>20</v>
      </c>
      <c r="W29" s="43">
        <f>IF(ISBLANK('Nota de Estudiantes'!W29),"",IF(W$6="","Falta",20*'Nota de Estudiantes'!W29/W$6))</f>
        <v>19</v>
      </c>
      <c r="X29" s="43" t="str">
        <f>IF(ISBLANK('Nota de Estudiantes'!X29),"",IF(X$6="","Falta",20*'Nota de Estudiantes'!X29/X$6))</f>
        <v/>
      </c>
      <c r="Y29" s="43">
        <f>IF(ISBLANK('Nota de Estudiantes'!Y29),"",IF(Y$6="","Falta",20*'Nota de Estudiantes'!Y29/Y$6))</f>
        <v>18</v>
      </c>
      <c r="Z29" s="43">
        <f>IF(ISBLANK('Nota de Estudiantes'!Z29),"",IF(Z$6="","Falta",20*'Nota de Estudiantes'!Z29/Z$6))</f>
        <v>19</v>
      </c>
      <c r="AA29" s="43">
        <f>IF(ISBLANK('Nota de Estudiantes'!AA29),"",IF(AA$6="","Falta",20*'Nota de Estudiantes'!AA29/AA$6))</f>
        <v>11</v>
      </c>
      <c r="AB29" s="43">
        <f>IF(ISBLANK('Nota de Estudiantes'!AB29),"",IF(AB$6="","Falta",20*'Nota de Estudiantes'!AB29/AB$6))</f>
        <v>13</v>
      </c>
      <c r="AC29" s="43">
        <f>IF(ISBLANK('Nota de Estudiantes'!AC29),"",IF(AC$6="","Falta",20*'Nota de Estudiantes'!AC29/AC$6))</f>
        <v>17</v>
      </c>
      <c r="AD29" s="43">
        <f>IF(ISBLANK('Nota de Estudiantes'!AD29),"",IF(AD$6="","Falta",20*'Nota de Estudiantes'!AD29/AD$6))</f>
        <v>16</v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>
        <f>IF(ISBLANK('Nota de Estudiantes'!AK29),"",IF(AK$6="","Falta",20*'Nota de Estudiantes'!AK29/AK$6))</f>
        <v>13</v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>
        <f>IF(ISBLANK('Nota de Estudiantes'!AS29),"",IF(AS$6="","Falta",20*'Nota de Estudiantes'!AS29/AS$6))</f>
        <v>13</v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>
        <f>IF(ISBLANK('Nota de Estudiantes'!BA29),"",IF(BA$6="","Falta",20*'Nota de Estudiantes'!BA29/BA$6))</f>
        <v>13</v>
      </c>
      <c r="BB29" s="43">
        <f>IF(ISBLANK('Nota de Estudiantes'!BB29),"",IF(BB$6="","Falta",20*'Nota de Estudiantes'!BB29/BB$6))</f>
        <v>14</v>
      </c>
      <c r="BC29" s="43">
        <f>IF(ISBLANK('Nota de Estudiantes'!BC29),"",IF(BC$6="","Falta",20*'Nota de Estudiantes'!BC29/BC$6))</f>
        <v>19</v>
      </c>
      <c r="BD29" s="43" t="str">
        <f>IF(ISBLANK('Nota de Estudiantes'!BD29),"",IF(BD$6="","Falta",20*'Nota de Estudiantes'!BD29/BD$6))</f>
        <v/>
      </c>
      <c r="BE29" s="43">
        <f>IF(ISBLANK('Nota de Estudiantes'!BE29),"",IF(BE$6="","Falta",20*'Nota de Estudiantes'!BE29/BE$6))</f>
        <v>10</v>
      </c>
      <c r="BF29" s="43">
        <f>IF(ISBLANK('Nota de Estudiantes'!BF29),"",IF(BF$6="","Falta",20*'Nota de Estudiantes'!BF29/BF$6))</f>
        <v>8</v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>
        <f>IF(ISBLANK('Nota de Estudiantes'!BI29),"",IF(BI$6="","Falta",20*'Nota de Estudiantes'!BI29/BI$6))</f>
        <v>14</v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>
        <f>IF(ISBLANK('Nota de Estudiantes'!BU29),"",IF(BU$6="","Falta",20*'Nota de Estudiantes'!BU29/BU$6))</f>
        <v>8</v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>
        <f>IF(ISBLANK('Nota de Estudiantes'!BY29),"",IF(BY$6="","Falta",20*'Nota de Estudiantes'!BY29/BY$6))</f>
        <v>20</v>
      </c>
      <c r="BZ29" s="43">
        <f>IF(ISBLANK('Nota de Estudiantes'!BZ29),"",IF(BZ$6="","Falta",20*'Nota de Estudiantes'!BZ29/BZ$6))</f>
        <v>15</v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>
        <f>IF(ISBLANK('Nota de Estudiantes'!CC29),"",IF(CC$6="","Falta",20*'Nota de Estudiantes'!CC29/CC$6))</f>
        <v>20</v>
      </c>
      <c r="CD29" s="43">
        <f>IF(ISBLANK('Nota de Estudiantes'!CD29),"",IF(CD$6="","Falta",20*'Nota de Estudiantes'!CD29/CD$6))</f>
        <v>15</v>
      </c>
      <c r="CE29" s="43">
        <f>IF(ISBLANK('Nota de Estudiantes'!CE29),"",IF(CE$6="","Falta",20*'Nota de Estudiantes'!CE29/CE$6))</f>
        <v>20</v>
      </c>
      <c r="CF29" s="43" t="str">
        <f>IF(ISBLANK('Nota de Estudiantes'!CF29),"",IF(CF$6="","Falta",20*'Nota de Estudiantes'!CF29/CF$6))</f>
        <v/>
      </c>
      <c r="CG29" s="43">
        <f>IF(ISBLANK('Nota de Estudiantes'!CG29),"",IF(CG$6="","Falta",20*'Nota de Estudiantes'!CG29/CG$6))</f>
        <v>15</v>
      </c>
      <c r="CH29" s="43">
        <f>IF(ISBLANK('Nota de Estudiantes'!CH29),"",IF(CH$6="","Falta",20*'Nota de Estudiantes'!CH29/CH$6))</f>
        <v>16</v>
      </c>
      <c r="CI29" s="43">
        <f>IF(ISBLANK('Nota de Estudiantes'!CI29),"",IF(CI$6="","Falta",20*'Nota de Estudiantes'!CI29/CI$6))</f>
        <v>20</v>
      </c>
      <c r="CJ29" s="43">
        <f>IF(ISBLANK('Nota de Estudiantes'!CJ29),"",IF(CJ$6="","Falta",20*'Nota de Estudiantes'!CJ29/CJ$6))</f>
        <v>12</v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>
        <f>IF(ISBLANK('Nota de Estudiantes'!DI29),"",IF(DI$6="","Falta",20*'Nota de Estudiantes'!DI29/DI$6))</f>
        <v>16</v>
      </c>
      <c r="DJ29" s="43">
        <f>IF(ISBLANK('Nota de Estudiantes'!DJ29),"",IF(DJ$6="","Falta",20*'Nota de Estudiantes'!DJ29/DJ$6))</f>
        <v>14</v>
      </c>
      <c r="DK29" s="43">
        <f>IF(ISBLANK('Nota de Estudiantes'!DK29),"",IF(DK$6="","Falta",20*'Nota de Estudiantes'!DK29/DK$6))</f>
        <v>9</v>
      </c>
      <c r="DL29" s="43">
        <f>IF(ISBLANK('Nota de Estudiantes'!DL29),"",IF(DL$6="","Falta",20*'Nota de Estudiantes'!DL29/DL$6))</f>
        <v>10</v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>
        <f>IF(ISBLANK('Nota de Estudiantes'!EC29),"",IF(EC$6="","Falta",20*'Nota de Estudiantes'!EC29/EC$6))</f>
        <v>14</v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>
        <f>IF(ISBLANK('Nota de Estudiantes'!ES29),"",IF(ES$6="","Falta",20*'Nota de Estudiantes'!ES29/ES$6))</f>
        <v>9</v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>
        <f>IF(ISBLANK('Nota de Estudiantes'!FI29),"",IF(FI$6="","Falta",20*'Nota de Estudiantes'!FI29/FI$6))</f>
        <v>10</v>
      </c>
      <c r="FJ29" s="43">
        <f>IF(ISBLANK('Nota de Estudiantes'!FJ29),"",IF(FJ$6="","Falta",20*'Nota de Estudiantes'!FJ29/FJ$6))</f>
        <v>12</v>
      </c>
      <c r="FK29" s="43">
        <f>IF(ISBLANK('Nota de Estudiantes'!FK29),"",IF(FK$6="","Falta",20*'Nota de Estudiantes'!FK29/FK$6))</f>
        <v>15</v>
      </c>
      <c r="FL29" s="43">
        <f>IF(ISBLANK('Nota de Estudiantes'!FL29),"",IF(FL$6="","Falta",20*'Nota de Estudiantes'!FL29/FL$6))</f>
        <v>16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43">
        <f>IF(ISBLANK('Nota de Estudiantes'!E30),"",IF(E$6="","Falta",20*'Nota de Estudiantes'!E30/E$6))</f>
        <v>20</v>
      </c>
      <c r="F30" s="43">
        <f>IF(ISBLANK('Nota de Estudiantes'!F30),"",IF(F$6="","Falta",20*'Nota de Estudiantes'!F30/F$6))</f>
        <v>16</v>
      </c>
      <c r="G30" s="43">
        <f>IF(ISBLANK('Nota de Estudiantes'!G30),"",IF(G$6="","Falta",20*'Nota de Estudiantes'!G30/G$6))</f>
        <v>10</v>
      </c>
      <c r="H30" s="43" t="str">
        <f>IF(ISBLANK('Nota de Estudiantes'!H30),"",IF(H$6="","Falta",20*'Nota de Estudiantes'!H30/H$6))</f>
        <v/>
      </c>
      <c r="I30" s="43">
        <f>IF(ISBLANK('Nota de Estudiantes'!I30),"",IF(I$6="","Falta",20*'Nota de Estudiantes'!I30/I$6))</f>
        <v>15</v>
      </c>
      <c r="J30" s="43">
        <f>IF(ISBLANK('Nota de Estudiantes'!J30),"",IF(J$6="","Falta",20*'Nota de Estudiantes'!J30/J$6))</f>
        <v>12</v>
      </c>
      <c r="K30" s="43">
        <f>IF(ISBLANK('Nota de Estudiantes'!K30),"",IF(K$6="","Falta",20*'Nota de Estudiantes'!K30/K$6))</f>
        <v>16</v>
      </c>
      <c r="L30" s="43">
        <f>IF(ISBLANK('Nota de Estudiantes'!L30),"",IF(L$6="","Falta",20*'Nota de Estudiantes'!L30/L$6))</f>
        <v>12</v>
      </c>
      <c r="M30" s="43">
        <f>IF(ISBLANK('Nota de Estudiantes'!M30),"",IF(M$6="","Falta",20*'Nota de Estudiantes'!M30/M$6))</f>
        <v>10</v>
      </c>
      <c r="N30" s="43">
        <f>IF(ISBLANK('Nota de Estudiantes'!N30),"",IF(N$6="","Falta",20*'Nota de Estudiantes'!N30/N$6))</f>
        <v>10</v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>
        <f>IF(ISBLANK('Nota de Estudiantes'!Q30),"",IF(Q$6="","Falta",20*'Nota de Estudiantes'!Q30/Q$6))</f>
        <v>16</v>
      </c>
      <c r="R30" s="43">
        <f>IF(ISBLANK('Nota de Estudiantes'!R30),"",IF(R$6="","Falta",20*'Nota de Estudiantes'!R30/R$6))</f>
        <v>12</v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>
        <f>IF(ISBLANK('Nota de Estudiantes'!U30),"",IF(U$6="","Falta",20*'Nota de Estudiantes'!U30/U$6))</f>
        <v>10</v>
      </c>
      <c r="V30" s="43">
        <f>IF(ISBLANK('Nota de Estudiantes'!V30),"",IF(V$6="","Falta",20*'Nota de Estudiantes'!V30/V$6))</f>
        <v>20</v>
      </c>
      <c r="W30" s="43">
        <f>IF(ISBLANK('Nota de Estudiantes'!W30),"",IF(W$6="","Falta",20*'Nota de Estudiantes'!W30/W$6))</f>
        <v>17</v>
      </c>
      <c r="X30" s="43" t="str">
        <f>IF(ISBLANK('Nota de Estudiantes'!X30),"",IF(X$6="","Falta",20*'Nota de Estudiantes'!X30/X$6))</f>
        <v/>
      </c>
      <c r="Y30" s="43">
        <f>IF(ISBLANK('Nota de Estudiantes'!Y30),"",IF(Y$6="","Falta",20*'Nota de Estudiantes'!Y30/Y$6))</f>
        <v>11</v>
      </c>
      <c r="Z30" s="43">
        <f>IF(ISBLANK('Nota de Estudiantes'!Z30),"",IF(Z$6="","Falta",20*'Nota de Estudiantes'!Z30/Z$6))</f>
        <v>8</v>
      </c>
      <c r="AA30" s="43">
        <f>IF(ISBLANK('Nota de Estudiantes'!AA30),"",IF(AA$6="","Falta",20*'Nota de Estudiantes'!AA30/AA$6))</f>
        <v>15</v>
      </c>
      <c r="AB30" s="43">
        <f>IF(ISBLANK('Nota de Estudiantes'!AB30),"",IF(AB$6="","Falta",20*'Nota de Estudiantes'!AB30/AB$6))</f>
        <v>13</v>
      </c>
      <c r="AC30" s="43">
        <f>IF(ISBLANK('Nota de Estudiantes'!AC30),"",IF(AC$6="","Falta",20*'Nota de Estudiantes'!AC30/AC$6))</f>
        <v>9</v>
      </c>
      <c r="AD30" s="43">
        <f>IF(ISBLANK('Nota de Estudiantes'!AD30),"",IF(AD$6="","Falta",20*'Nota de Estudiantes'!AD30/AD$6))</f>
        <v>14</v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>
        <f>IF(ISBLANK('Nota de Estudiantes'!AK30),"",IF(AK$6="","Falta",20*'Nota de Estudiantes'!AK30/AK$6))</f>
        <v>15</v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>
        <f>IF(ISBLANK('Nota de Estudiantes'!AS30),"",IF(AS$6="","Falta",20*'Nota de Estudiantes'!AS30/AS$6))</f>
        <v>15</v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>
        <f>IF(ISBLANK('Nota de Estudiantes'!BA30),"",IF(BA$6="","Falta",20*'Nota de Estudiantes'!BA30/BA$6))</f>
        <v>13</v>
      </c>
      <c r="BB30" s="43">
        <f>IF(ISBLANK('Nota de Estudiantes'!BB30),"",IF(BB$6="","Falta",20*'Nota de Estudiantes'!BB30/BB$6))</f>
        <v>8</v>
      </c>
      <c r="BC30" s="43">
        <f>IF(ISBLANK('Nota de Estudiantes'!BC30),"",IF(BC$6="","Falta",20*'Nota de Estudiantes'!BC30/BC$6))</f>
        <v>15</v>
      </c>
      <c r="BD30" s="43" t="str">
        <f>IF(ISBLANK('Nota de Estudiantes'!BD30),"",IF(BD$6="","Falta",20*'Nota de Estudiantes'!BD30/BD$6))</f>
        <v/>
      </c>
      <c r="BE30" s="43">
        <f>IF(ISBLANK('Nota de Estudiantes'!BE30),"",IF(BE$6="","Falta",20*'Nota de Estudiantes'!BE30/BE$6))</f>
        <v>18</v>
      </c>
      <c r="BF30" s="43">
        <f>IF(ISBLANK('Nota de Estudiantes'!BF30),"",IF(BF$6="","Falta",20*'Nota de Estudiantes'!BF30/BF$6))</f>
        <v>16</v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>
        <f>IF(ISBLANK('Nota de Estudiantes'!BI30),"",IF(BI$6="","Falta",20*'Nota de Estudiantes'!BI30/BI$6))</f>
        <v>10</v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>
        <f>IF(ISBLANK('Nota de Estudiantes'!BU30),"",IF(BU$6="","Falta",20*'Nota de Estudiantes'!BU30/BU$6))</f>
        <v>16</v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>
        <f>IF(ISBLANK('Nota de Estudiantes'!BY30),"",IF(BY$6="","Falta",20*'Nota de Estudiantes'!BY30/BY$6))</f>
        <v>16</v>
      </c>
      <c r="BZ30" s="43">
        <f>IF(ISBLANK('Nota de Estudiantes'!BZ30),"",IF(BZ$6="","Falta",20*'Nota de Estudiantes'!BZ30/BZ$6))</f>
        <v>15</v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>
        <f>IF(ISBLANK('Nota de Estudiantes'!CC30),"",IF(CC$6="","Falta",20*'Nota de Estudiantes'!CC30/CC$6))</f>
        <v>16</v>
      </c>
      <c r="CD30" s="43">
        <f>IF(ISBLANK('Nota de Estudiantes'!CD30),"",IF(CD$6="","Falta",20*'Nota de Estudiantes'!CD30/CD$6))</f>
        <v>20</v>
      </c>
      <c r="CE30" s="43">
        <f>IF(ISBLANK('Nota de Estudiantes'!CE30),"",IF(CE$6="","Falta",20*'Nota de Estudiantes'!CE30/CE$6))</f>
        <v>16</v>
      </c>
      <c r="CF30" s="43" t="str">
        <f>IF(ISBLANK('Nota de Estudiantes'!CF30),"",IF(CF$6="","Falta",20*'Nota de Estudiantes'!CF30/CF$6))</f>
        <v/>
      </c>
      <c r="CG30" s="43">
        <f>IF(ISBLANK('Nota de Estudiantes'!CG30),"",IF(CG$6="","Falta",20*'Nota de Estudiantes'!CG30/CG$6))</f>
        <v>20</v>
      </c>
      <c r="CH30" s="43">
        <f>IF(ISBLANK('Nota de Estudiantes'!CH30),"",IF(CH$6="","Falta",20*'Nota de Estudiantes'!CH30/CH$6))</f>
        <v>12</v>
      </c>
      <c r="CI30" s="43">
        <f>IF(ISBLANK('Nota de Estudiantes'!CI30),"",IF(CI$6="","Falta",20*'Nota de Estudiantes'!CI30/CI$6))</f>
        <v>20</v>
      </c>
      <c r="CJ30" s="43">
        <f>IF(ISBLANK('Nota de Estudiantes'!CJ30),"",IF(CJ$6="","Falta",20*'Nota de Estudiantes'!CJ30/CJ$6))</f>
        <v>16</v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>
        <f>IF(ISBLANK('Nota de Estudiantes'!DI30),"",IF(DI$6="","Falta",20*'Nota de Estudiantes'!DI30/DI$6))</f>
        <v>13</v>
      </c>
      <c r="DJ30" s="43">
        <f>IF(ISBLANK('Nota de Estudiantes'!DJ30),"",IF(DJ$6="","Falta",20*'Nota de Estudiantes'!DJ30/DJ$6))</f>
        <v>18</v>
      </c>
      <c r="DK30" s="43">
        <f>IF(ISBLANK('Nota de Estudiantes'!DK30),"",IF(DK$6="","Falta",20*'Nota de Estudiantes'!DK30/DK$6))</f>
        <v>11</v>
      </c>
      <c r="DL30" s="43">
        <f>IF(ISBLANK('Nota de Estudiantes'!DL30),"",IF(DL$6="","Falta",20*'Nota de Estudiantes'!DL30/DL$6))</f>
        <v>16</v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>
        <f>IF(ISBLANK('Nota de Estudiantes'!EC30),"",IF(EC$6="","Falta",20*'Nota de Estudiantes'!EC30/EC$6))</f>
        <v>12</v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>
        <f>IF(ISBLANK('Nota de Estudiantes'!ES30),"",IF(ES$6="","Falta",20*'Nota de Estudiantes'!ES30/ES$6))</f>
        <v>18</v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>
        <f>IF(ISBLANK('Nota de Estudiantes'!FI30),"",IF(FI$6="","Falta",20*'Nota de Estudiantes'!FI30/FI$6))</f>
        <v>9</v>
      </c>
      <c r="FJ30" s="43">
        <f>IF(ISBLANK('Nota de Estudiantes'!FJ30),"",IF(FJ$6="","Falta",20*'Nota de Estudiantes'!FJ30/FJ$6))</f>
        <v>20</v>
      </c>
      <c r="FK30" s="43">
        <f>IF(ISBLANK('Nota de Estudiantes'!FK30),"",IF(FK$6="","Falta",20*'Nota de Estudiantes'!FK30/FK$6))</f>
        <v>15</v>
      </c>
      <c r="FL30" s="43">
        <f>IF(ISBLANK('Nota de Estudiantes'!FL30),"",IF(FL$6="","Falta",20*'Nota de Estudiantes'!FL30/FL$6))</f>
        <v>16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32</v>
      </c>
      <c r="C2" s="256"/>
      <c r="D2" s="257"/>
      <c r="E2" s="235" t="s">
        <v>316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317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318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53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55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56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57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58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319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322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33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22</v>
      </c>
      <c r="C4" s="178" t="s">
        <v>31</v>
      </c>
      <c r="D4" s="39" t="s">
        <v>218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43</v>
      </c>
      <c r="E5" s="41" t="str">
        <f>IFERROR('20'!E5,"")</f>
        <v>EP01</v>
      </c>
      <c r="F5" s="41" t="str">
        <f>IFERROR('20'!F5,"")</f>
        <v>EP03</v>
      </c>
      <c r="G5" s="41" t="str">
        <f>IFERROR('20'!G5,"")</f>
        <v>EP06</v>
      </c>
      <c r="H5" s="41" t="str">
        <f>IFERROR('20'!H5,"")</f>
        <v/>
      </c>
      <c r="I5" s="41" t="str">
        <f>IFERROR('20'!I5,"")</f>
        <v>EP00</v>
      </c>
      <c r="J5" s="41" t="str">
        <f>IFERROR('20'!J5,"")</f>
        <v>EP01</v>
      </c>
      <c r="K5" s="41" t="str">
        <f>IFERROR('20'!K5,"")</f>
        <v>EP03</v>
      </c>
      <c r="L5" s="41" t="str">
        <f>IFERROR('20'!L5,"")</f>
        <v>EP05</v>
      </c>
      <c r="M5" s="41" t="str">
        <f>IFERROR('20'!M5,"")</f>
        <v>EP02</v>
      </c>
      <c r="N5" s="41" t="str">
        <f>IFERROR('20'!N5,"")</f>
        <v>EP04</v>
      </c>
      <c r="O5" s="41" t="str">
        <f>IFERROR('20'!O5,"")</f>
        <v/>
      </c>
      <c r="P5" s="41" t="str">
        <f>IFERROR('20'!P5,"")</f>
        <v/>
      </c>
      <c r="Q5" s="41" t="str">
        <f>IFERROR('20'!Q5,"")</f>
        <v>EP01</v>
      </c>
      <c r="R5" s="41" t="str">
        <f>IFERROR('20'!R5,"")</f>
        <v>EF01</v>
      </c>
      <c r="S5" s="41" t="str">
        <f>IFERROR('20'!S5,"")</f>
        <v/>
      </c>
      <c r="T5" s="41" t="str">
        <f>IFERROR('20'!T5,"")</f>
        <v/>
      </c>
      <c r="U5" s="41" t="str">
        <f>IFERROR('20'!U5,"")</f>
        <v>EF02</v>
      </c>
      <c r="V5" s="41" t="str">
        <f>IFERROR('20'!V5,"")</f>
        <v>EF05</v>
      </c>
      <c r="W5" s="41" t="str">
        <f>IFERROR('20'!W5,"")</f>
        <v>PC100</v>
      </c>
      <c r="X5" s="41" t="str">
        <f>IFERROR('20'!X5,"")</f>
        <v/>
      </c>
      <c r="Y5" s="41" t="str">
        <f>IFERROR('20'!Y5,"")</f>
        <v>PC100</v>
      </c>
      <c r="Z5" s="41" t="str">
        <f>IFERROR('20'!Z5,"")</f>
        <v>PC200</v>
      </c>
      <c r="AA5" s="41" t="str">
        <f>IFERROR('20'!AA5,"")</f>
        <v>PC300</v>
      </c>
      <c r="AB5" s="41" t="str">
        <f>IFERROR('20'!AB5,"")</f>
        <v>PC400</v>
      </c>
      <c r="AC5" s="41" t="str">
        <f>IFERROR('20'!AC5,"")</f>
        <v>LB100</v>
      </c>
      <c r="AD5" s="41" t="str">
        <f>IFERROR('20'!AD5,"")</f>
        <v>LB200</v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>IN100</v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>IN200</v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>PO00</v>
      </c>
      <c r="BB5" s="41" t="str">
        <f>IFERROR('20'!BB5,"")</f>
        <v>DC00</v>
      </c>
      <c r="BC5" s="41" t="str">
        <f>IFERROR('20'!BC5,"")</f>
        <v>TE01</v>
      </c>
      <c r="BD5" s="41" t="str">
        <f>IFERROR('20'!BD5,"")</f>
        <v/>
      </c>
      <c r="BE5" s="41" t="str">
        <f>IFERROR('20'!BE5,"")</f>
        <v>ET01</v>
      </c>
      <c r="BF5" s="41" t="str">
        <f>IFERROR('20'!BF5,"")</f>
        <v>PU01</v>
      </c>
      <c r="BG5" s="41" t="str">
        <f>IFERROR('20'!BG5,"")</f>
        <v/>
      </c>
      <c r="BH5" s="41" t="str">
        <f>IFERROR('20'!BH5,"")</f>
        <v/>
      </c>
      <c r="BI5" s="41" t="str">
        <f>IFERROR('20'!BI5,"")</f>
        <v>PO01</v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>EP00</v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>EP01</v>
      </c>
      <c r="BZ5" s="41" t="str">
        <f>IFERROR('20'!BZ5,"")</f>
        <v>EP02</v>
      </c>
      <c r="CA5" s="41" t="str">
        <f>IFERROR('20'!CA5,"")</f>
        <v/>
      </c>
      <c r="CB5" s="41" t="str">
        <f>IFERROR('20'!CB5,"")</f>
        <v/>
      </c>
      <c r="CC5" s="41" t="str">
        <f>IFERROR('20'!CC5,"")</f>
        <v>EP03</v>
      </c>
      <c r="CD5" s="41" t="str">
        <f>IFERROR('20'!CD5,"")</f>
        <v>EP04</v>
      </c>
      <c r="CE5" s="41" t="str">
        <f>IFERROR('20'!CE5,"")</f>
        <v>EP05</v>
      </c>
      <c r="CF5" s="41" t="str">
        <f>IFERROR('20'!CF5,"")</f>
        <v/>
      </c>
      <c r="CG5" s="41" t="str">
        <f>IFERROR('20'!CG5,"")</f>
        <v>EP06</v>
      </c>
      <c r="CH5" s="41" t="str">
        <f>IFERROR('20'!CH5,"")</f>
        <v>EP07</v>
      </c>
      <c r="CI5" s="41" t="str">
        <f>IFERROR('20'!CI5,"")</f>
        <v>EP08</v>
      </c>
      <c r="CJ5" s="41" t="str">
        <f>IFERROR('20'!CJ5,"")</f>
        <v>EP09</v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>LB100</v>
      </c>
      <c r="DJ5" s="41" t="str">
        <f>IFERROR('20'!DJ5,"")</f>
        <v>LB101</v>
      </c>
      <c r="DK5" s="41" t="str">
        <f>IFERROR('20'!DK5,"")</f>
        <v>LB200</v>
      </c>
      <c r="DL5" s="41" t="str">
        <f>IFERROR('20'!DL5,"")</f>
        <v>LB201</v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>LB100</v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>LB200</v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>EP00</v>
      </c>
      <c r="FJ5" s="41" t="str">
        <f>IFERROR('20'!FJ5,"")</f>
        <v>EP01</v>
      </c>
      <c r="FK5" s="41" t="str">
        <f>IFERROR('20'!FK5,"")</f>
        <v>EP02</v>
      </c>
      <c r="FL5" s="41" t="str">
        <f>IFERROR('20'!FL5,"")</f>
        <v>EP03</v>
      </c>
    </row>
    <row r="6" spans="2:168" ht="18" customHeight="1" x14ac:dyDescent="0.25">
      <c r="B6" s="258"/>
      <c r="C6" s="178"/>
      <c r="D6" s="39" t="s">
        <v>44</v>
      </c>
      <c r="E6" s="41">
        <f>IFERROR('20'!E6,"")</f>
        <v>5</v>
      </c>
      <c r="F6" s="41">
        <f>IFERROR('20'!F6,"")</f>
        <v>5</v>
      </c>
      <c r="G6" s="41">
        <f>IFERROR('20'!G6,"")</f>
        <v>4</v>
      </c>
      <c r="H6" s="41" t="str">
        <f>IFERROR('20'!H6,"")</f>
        <v/>
      </c>
      <c r="I6" s="41">
        <f>IFERROR('20'!I6,"")</f>
        <v>20</v>
      </c>
      <c r="J6" s="41">
        <f>IFERROR('20'!J6,"")</f>
        <v>5</v>
      </c>
      <c r="K6" s="41">
        <f>IFERROR('20'!K6,"")</f>
        <v>5</v>
      </c>
      <c r="L6" s="41">
        <f>IFERROR('20'!L6,"")</f>
        <v>5</v>
      </c>
      <c r="M6" s="41">
        <f>IFERROR('20'!M6,"")</f>
        <v>4</v>
      </c>
      <c r="N6" s="41">
        <f>IFERROR('20'!N6,"")</f>
        <v>4</v>
      </c>
      <c r="O6" s="41" t="str">
        <f>IFERROR('20'!O6,"")</f>
        <v/>
      </c>
      <c r="P6" s="41" t="str">
        <f>IFERROR('20'!P6,"")</f>
        <v/>
      </c>
      <c r="Q6" s="41">
        <f>IFERROR('20'!Q6,"")</f>
        <v>5</v>
      </c>
      <c r="R6" s="41">
        <f>IFERROR('20'!R6,"")</f>
        <v>5</v>
      </c>
      <c r="S6" s="41" t="str">
        <f>IFERROR('20'!S6,"")</f>
        <v/>
      </c>
      <c r="T6" s="41" t="str">
        <f>IFERROR('20'!T6,"")</f>
        <v/>
      </c>
      <c r="U6" s="41">
        <f>IFERROR('20'!U6,"")</f>
        <v>4</v>
      </c>
      <c r="V6" s="41">
        <f>IFERROR('20'!V6,"")</f>
        <v>5</v>
      </c>
      <c r="W6" s="41">
        <f>IFERROR('20'!W6,"")</f>
        <v>20</v>
      </c>
      <c r="X6" s="41" t="str">
        <f>IFERROR('20'!X6,"")</f>
        <v/>
      </c>
      <c r="Y6" s="41">
        <f>IFERROR('20'!Y6,"")</f>
        <v>20</v>
      </c>
      <c r="Z6" s="41">
        <f>IFERROR('20'!Z6,"")</f>
        <v>20</v>
      </c>
      <c r="AA6" s="41">
        <f>IFERROR('20'!AA6,"")</f>
        <v>20</v>
      </c>
      <c r="AB6" s="41">
        <f>IFERROR('20'!AB6,"")</f>
        <v>20</v>
      </c>
      <c r="AC6" s="41">
        <f>IFERROR('20'!AC6,"")</f>
        <v>20</v>
      </c>
      <c r="AD6" s="41">
        <f>IFERROR('20'!AD6,"")</f>
        <v>20</v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>
        <f>IFERROR('20'!AK6,"")</f>
        <v>20</v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>
        <f>IFERROR('20'!AS6,"")</f>
        <v>20</v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>
        <f>IFERROR('20'!BA6,"")</f>
        <v>20</v>
      </c>
      <c r="BB6" s="41">
        <f>IFERROR('20'!BB6,"")</f>
        <v>20</v>
      </c>
      <c r="BC6" s="41">
        <f>IFERROR('20'!BC6,"")</f>
        <v>20</v>
      </c>
      <c r="BD6" s="41" t="str">
        <f>IFERROR('20'!BD6,"")</f>
        <v/>
      </c>
      <c r="BE6" s="41">
        <f>IFERROR('20'!BE6,"")</f>
        <v>10</v>
      </c>
      <c r="BF6" s="41">
        <f>IFERROR('20'!BF6,"")</f>
        <v>20</v>
      </c>
      <c r="BG6" s="41" t="str">
        <f>IFERROR('20'!BG6,"")</f>
        <v/>
      </c>
      <c r="BH6" s="41" t="str">
        <f>IFERROR('20'!BH6,"")</f>
        <v/>
      </c>
      <c r="BI6" s="41">
        <f>IFERROR('20'!BI6,"")</f>
        <v>10</v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>
        <f>IFERROR('20'!BU6,"")</f>
        <v>20</v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>
        <f>IFERROR('20'!BY6,"")</f>
        <v>5</v>
      </c>
      <c r="BZ6" s="41">
        <f>IFERROR('20'!BZ6,"")</f>
        <v>4</v>
      </c>
      <c r="CA6" s="41" t="str">
        <f>IFERROR('20'!CA6,"")</f>
        <v/>
      </c>
      <c r="CB6" s="41" t="str">
        <f>IFERROR('20'!CB6,"")</f>
        <v/>
      </c>
      <c r="CC6" s="41">
        <f>IFERROR('20'!CC6,"")</f>
        <v>5</v>
      </c>
      <c r="CD6" s="41">
        <f>IFERROR('20'!CD6,"")</f>
        <v>4</v>
      </c>
      <c r="CE6" s="41">
        <f>IFERROR('20'!CE6,"")</f>
        <v>5</v>
      </c>
      <c r="CF6" s="41" t="str">
        <f>IFERROR('20'!CF6,"")</f>
        <v/>
      </c>
      <c r="CG6" s="41">
        <f>IFERROR('20'!CG6,"")</f>
        <v>4</v>
      </c>
      <c r="CH6" s="41">
        <f>IFERROR('20'!CH6,"")</f>
        <v>5</v>
      </c>
      <c r="CI6" s="41">
        <f>IFERROR('20'!CI6,"")</f>
        <v>4</v>
      </c>
      <c r="CJ6" s="41">
        <f>IFERROR('20'!CJ6,"")</f>
        <v>5</v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>
        <f>IFERROR('20'!DI6,"")</f>
        <v>20</v>
      </c>
      <c r="DJ6" s="41">
        <f>IFERROR('20'!DJ6,"")</f>
        <v>10</v>
      </c>
      <c r="DK6" s="41">
        <f>IFERROR('20'!DK6,"")</f>
        <v>20</v>
      </c>
      <c r="DL6" s="41">
        <f>IFERROR('20'!DL6,"")</f>
        <v>10</v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>
        <f>IFERROR('20'!EC6,"")</f>
        <v>20</v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>
        <f>IFERROR('20'!ES6,"")</f>
        <v>20</v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>
        <f>IFERROR('20'!FI6,"")</f>
        <v>20</v>
      </c>
      <c r="FJ6" s="41">
        <f>IFERROR('20'!FJ6,"")</f>
        <v>5</v>
      </c>
      <c r="FK6" s="41">
        <f>IFERROR('20'!FK6,"")</f>
        <v>4</v>
      </c>
      <c r="FL6" s="41">
        <f>IFERROR('20'!FL6,"")</f>
        <v>5</v>
      </c>
    </row>
    <row r="7" spans="2:168" x14ac:dyDescent="0.25">
      <c r="B7" s="42" t="str">
        <f>IF(ISBLANK('Nota de Estudiantes'!B7),"",'Nota de Estudiantes'!B7)</f>
        <v>1</v>
      </c>
      <c r="C7" s="42" t="str">
        <f>IF(ISBLANK('Nota de Estudiantes'!C7),"",'Nota de Estudiantes'!C7)</f>
        <v>APARICIO PALOMINO, HARLEY DAVINSON</v>
      </c>
      <c r="D7" s="38" t="str">
        <f>IF(ISBLANK('Nota de Estudiantes'!D7),"",'Nota de Estudiantes'!D7)</f>
        <v>01</v>
      </c>
      <c r="E7" s="54">
        <f>IF(AND('20'!E7&lt;&gt;"",'20'!E7&lt;&gt;"Falta"),'20'!E7/20,"")</f>
        <v>0.6</v>
      </c>
      <c r="F7" s="54">
        <f>IF(AND('20'!F7&lt;&gt;"",'20'!F7&lt;&gt;"Falta"),'20'!F7/20,"")</f>
        <v>1</v>
      </c>
      <c r="G7" s="54">
        <f>IF(AND('20'!G7&lt;&gt;"",'20'!G7&lt;&gt;"Falta"),'20'!G7/20,"")</f>
        <v>0.5</v>
      </c>
      <c r="H7" s="54" t="str">
        <f>IF(AND('20'!H7&lt;&gt;"",'20'!H7&lt;&gt;"Falta"),'20'!H7/20,"")</f>
        <v/>
      </c>
      <c r="I7" s="54">
        <f>IF(AND('20'!I7&lt;&gt;"",'20'!I7&lt;&gt;"Falta"),'20'!I7/20,"")</f>
        <v>0.95</v>
      </c>
      <c r="J7" s="54">
        <f>IF(AND('20'!J7&lt;&gt;"",'20'!J7&lt;&gt;"Falta"),'20'!J7/20,"")</f>
        <v>0.6</v>
      </c>
      <c r="K7" s="54">
        <f>IF(AND('20'!K7&lt;&gt;"",'20'!K7&lt;&gt;"Falta"),'20'!K7/20,"")</f>
        <v>0.6</v>
      </c>
      <c r="L7" s="54">
        <f>IF(AND('20'!L7&lt;&gt;"",'20'!L7&lt;&gt;"Falta"),'20'!L7/20,"")</f>
        <v>0.8</v>
      </c>
      <c r="M7" s="54">
        <f>IF(AND('20'!M7&lt;&gt;"",'20'!M7&lt;&gt;"Falta"),'20'!M7/20,"")</f>
        <v>1</v>
      </c>
      <c r="N7" s="54">
        <f>IF(AND('20'!N7&lt;&gt;"",'20'!N7&lt;&gt;"Falta"),'20'!N7/20,"")</f>
        <v>0.75</v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>
        <f>IF(AND('20'!Q7&lt;&gt;"",'20'!Q7&lt;&gt;"Falta"),'20'!Q7/20,"")</f>
        <v>1</v>
      </c>
      <c r="R7" s="54">
        <f>IF(AND('20'!R7&lt;&gt;"",'20'!R7&lt;&gt;"Falta"),'20'!R7/20,"")</f>
        <v>0.6</v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>
        <f>IF(AND('20'!U7&lt;&gt;"",'20'!U7&lt;&gt;"Falta"),'20'!U7/20,"")</f>
        <v>1</v>
      </c>
      <c r="V7" s="54">
        <f>IF(AND('20'!V7&lt;&gt;"",'20'!V7&lt;&gt;"Falta"),'20'!V7/20,"")</f>
        <v>0.6</v>
      </c>
      <c r="W7" s="54">
        <f>IF(AND('20'!W7&lt;&gt;"",'20'!W7&lt;&gt;"Falta"),'20'!W7/20,"")</f>
        <v>0.8</v>
      </c>
      <c r="X7" s="54" t="str">
        <f>IF(AND('20'!X7&lt;&gt;"",'20'!X7&lt;&gt;"Falta"),'20'!X7/20,"")</f>
        <v/>
      </c>
      <c r="Y7" s="54">
        <f>IF(AND('20'!Y7&lt;&gt;"",'20'!Y7&lt;&gt;"Falta"),'20'!Y7/20,"")</f>
        <v>1</v>
      </c>
      <c r="Z7" s="54">
        <f>IF(AND('20'!Z7&lt;&gt;"",'20'!Z7&lt;&gt;"Falta"),'20'!Z7/20,"")</f>
        <v>0.85</v>
      </c>
      <c r="AA7" s="54">
        <f>IF(AND('20'!AA7&lt;&gt;"",'20'!AA7&lt;&gt;"Falta"),'20'!AA7/20,"")</f>
        <v>0.7</v>
      </c>
      <c r="AB7" s="54">
        <f>IF(AND('20'!AB7&lt;&gt;"",'20'!AB7&lt;&gt;"Falta"),'20'!AB7/20,"")</f>
        <v>0.45</v>
      </c>
      <c r="AC7" s="54">
        <f>IF(AND('20'!AC7&lt;&gt;"",'20'!AC7&lt;&gt;"Falta"),'20'!AC7/20,"")</f>
        <v>1</v>
      </c>
      <c r="AD7" s="54">
        <f>IF(AND('20'!AD7&lt;&gt;"",'20'!AD7&lt;&gt;"Falta"),'20'!AD7/20,"")</f>
        <v>0.9</v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>
        <f>IF(AND('20'!AK7&lt;&gt;"",'20'!AK7&lt;&gt;"Falta"),'20'!AK7/20,"")</f>
        <v>0.5</v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>
        <f>IF(AND('20'!AS7&lt;&gt;"",'20'!AS7&lt;&gt;"Falta"),'20'!AS7/20,"")</f>
        <v>0.9</v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>
        <f>IF(AND('20'!BA7&lt;&gt;"",'20'!BA7&lt;&gt;"Falta"),'20'!BA7/20,"")</f>
        <v>0.9</v>
      </c>
      <c r="BB7" s="54">
        <f>IF(AND('20'!BB7&lt;&gt;"",'20'!BB7&lt;&gt;"Falta"),'20'!BB7/20,"")</f>
        <v>0.7</v>
      </c>
      <c r="BC7" s="54">
        <f>IF(AND('20'!BC7&lt;&gt;"",'20'!BC7&lt;&gt;"Falta"),'20'!BC7/20,"")</f>
        <v>0.85</v>
      </c>
      <c r="BD7" s="54" t="str">
        <f>IF(AND('20'!BD7&lt;&gt;"",'20'!BD7&lt;&gt;"Falta"),'20'!BD7/20,"")</f>
        <v/>
      </c>
      <c r="BE7" s="54">
        <f>IF(AND('20'!BE7&lt;&gt;"",'20'!BE7&lt;&gt;"Falta"),'20'!BE7/20,"")</f>
        <v>0.7</v>
      </c>
      <c r="BF7" s="54">
        <f>IF(AND('20'!BF7&lt;&gt;"",'20'!BF7&lt;&gt;"Falta"),'20'!BF7/20,"")</f>
        <v>0.6</v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>
        <f>IF(AND('20'!BI7&lt;&gt;"",'20'!BI7&lt;&gt;"Falta"),'20'!BI7/20,"")</f>
        <v>0.6</v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>
        <f>IF(AND('20'!BU7&lt;&gt;"",'20'!BU7&lt;&gt;"Falta"),'20'!BU7/20,"")</f>
        <v>0.6</v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>
        <f>IF(AND('20'!BY7&lt;&gt;"",'20'!BY7&lt;&gt;"Falta"),'20'!BY7/20,"")</f>
        <v>0.8</v>
      </c>
      <c r="BZ7" s="54">
        <f>IF(AND('20'!BZ7&lt;&gt;"",'20'!BZ7&lt;&gt;"Falta"),'20'!BZ7/20,"")</f>
        <v>0.75</v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>
        <f>IF(AND('20'!CC7&lt;&gt;"",'20'!CC7&lt;&gt;"Falta"),'20'!CC7/20,"")</f>
        <v>1</v>
      </c>
      <c r="CD7" s="54">
        <f>IF(AND('20'!CD7&lt;&gt;"",'20'!CD7&lt;&gt;"Falta"),'20'!CD7/20,"")</f>
        <v>0.75</v>
      </c>
      <c r="CE7" s="54">
        <f>IF(AND('20'!CE7&lt;&gt;"",'20'!CE7&lt;&gt;"Falta"),'20'!CE7/20,"")</f>
        <v>0.8</v>
      </c>
      <c r="CF7" s="54" t="str">
        <f>IF(AND('20'!CF7&lt;&gt;"",'20'!CF7&lt;&gt;"Falta"),'20'!CF7/20,"")</f>
        <v/>
      </c>
      <c r="CG7" s="54">
        <f>IF(AND('20'!CG7&lt;&gt;"",'20'!CG7&lt;&gt;"Falta"),'20'!CG7/20,"")</f>
        <v>1</v>
      </c>
      <c r="CH7" s="54">
        <f>IF(AND('20'!CH7&lt;&gt;"",'20'!CH7&lt;&gt;"Falta"),'20'!CH7/20,"")</f>
        <v>0.6</v>
      </c>
      <c r="CI7" s="54">
        <f>IF(AND('20'!CI7&lt;&gt;"",'20'!CI7&lt;&gt;"Falta"),'20'!CI7/20,"")</f>
        <v>0.75</v>
      </c>
      <c r="CJ7" s="54">
        <f>IF(AND('20'!CJ7&lt;&gt;"",'20'!CJ7&lt;&gt;"Falta"),'20'!CJ7/20,"")</f>
        <v>0.8</v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>
        <f>IF(AND('20'!DI7&lt;&gt;"",'20'!DI7&lt;&gt;"Falta"),'20'!DI7/20,"")</f>
        <v>0.55000000000000004</v>
      </c>
      <c r="DJ7" s="54">
        <f>IF(AND('20'!DJ7&lt;&gt;"",'20'!DJ7&lt;&gt;"Falta"),'20'!DJ7/20,"")</f>
        <v>0.4</v>
      </c>
      <c r="DK7" s="54">
        <f>IF(AND('20'!DK7&lt;&gt;"",'20'!DK7&lt;&gt;"Falta"),'20'!DK7/20,"")</f>
        <v>0.95</v>
      </c>
      <c r="DL7" s="54">
        <f>IF(AND('20'!DL7&lt;&gt;"",'20'!DL7&lt;&gt;"Falta"),'20'!DL7/20,"")</f>
        <v>0.7</v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>
        <f>IF(AND('20'!EC7&lt;&gt;"",'20'!EC7&lt;&gt;"Falta"),'20'!EC7/20,"")</f>
        <v>0.85</v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>
        <f>IF(AND('20'!ES7&lt;&gt;"",'20'!ES7&lt;&gt;"Falta"),'20'!ES7/20,"")</f>
        <v>0.95</v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>
        <f>IF(AND('20'!FI7&lt;&gt;"",'20'!FI7&lt;&gt;"Falta"),'20'!FI7/20,"")</f>
        <v>0.75</v>
      </c>
      <c r="FJ7" s="54">
        <f>IF(AND('20'!FJ7&lt;&gt;"",'20'!FJ7&lt;&gt;"Falta"),'20'!FJ7/20,"")</f>
        <v>0.6</v>
      </c>
      <c r="FK7" s="54">
        <f>IF(AND('20'!FK7&lt;&gt;"",'20'!FK7&lt;&gt;"Falta"),'20'!FK7/20,"")</f>
        <v>0.75</v>
      </c>
      <c r="FL7" s="54">
        <f>IF(AND('20'!FL7&lt;&gt;"",'20'!FL7&lt;&gt;"Falta"),'20'!FL7/20,"")</f>
        <v>0.8</v>
      </c>
    </row>
    <row r="8" spans="2:168" x14ac:dyDescent="0.25">
      <c r="B8" s="42" t="str">
        <f>IF(ISBLANK('Nota de Estudiantes'!B8),"",'Nota de Estudiantes'!B8)</f>
        <v>2</v>
      </c>
      <c r="C8" s="42" t="str">
        <f>IF(ISBLANK('Nota de Estudiantes'!C8),"",'Nota de Estudiantes'!C8)</f>
        <v>CASTRO ORTECHO, MARCO ANTONIO</v>
      </c>
      <c r="D8" s="38" t="str">
        <f>IF(ISBLANK('Nota de Estudiantes'!D8),"",'Nota de Estudiantes'!D8)</f>
        <v>02</v>
      </c>
      <c r="E8" s="54">
        <f>IF(AND('20'!E8&lt;&gt;"",'20'!E8&lt;&gt;"Falta"),'20'!E8/20,"")</f>
        <v>0.8</v>
      </c>
      <c r="F8" s="54">
        <f>IF(AND('20'!F8&lt;&gt;"",'20'!F8&lt;&gt;"Falta"),'20'!F8/20,"")</f>
        <v>0.8</v>
      </c>
      <c r="G8" s="54">
        <f>IF(AND('20'!G8&lt;&gt;"",'20'!G8&lt;&gt;"Falta"),'20'!G8/20,"")</f>
        <v>1</v>
      </c>
      <c r="H8" s="54" t="str">
        <f>IF(AND('20'!H8&lt;&gt;"",'20'!H8&lt;&gt;"Falta"),'20'!H8/20,"")</f>
        <v/>
      </c>
      <c r="I8" s="54">
        <f>IF(AND('20'!I8&lt;&gt;"",'20'!I8&lt;&gt;"Falta"),'20'!I8/20,"")</f>
        <v>0.45</v>
      </c>
      <c r="J8" s="54">
        <f>IF(AND('20'!J8&lt;&gt;"",'20'!J8&lt;&gt;"Falta"),'20'!J8/20,"")</f>
        <v>1</v>
      </c>
      <c r="K8" s="54">
        <f>IF(AND('20'!K8&lt;&gt;"",'20'!K8&lt;&gt;"Falta"),'20'!K8/20,"")</f>
        <v>1</v>
      </c>
      <c r="L8" s="54">
        <f>IF(AND('20'!L8&lt;&gt;"",'20'!L8&lt;&gt;"Falta"),'20'!L8/20,"")</f>
        <v>0.8</v>
      </c>
      <c r="M8" s="54">
        <f>IF(AND('20'!M8&lt;&gt;"",'20'!M8&lt;&gt;"Falta"),'20'!M8/20,"")</f>
        <v>1</v>
      </c>
      <c r="N8" s="54">
        <f>IF(AND('20'!N8&lt;&gt;"",'20'!N8&lt;&gt;"Falta"),'20'!N8/20,"")</f>
        <v>1</v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>
        <f>IF(AND('20'!Q8&lt;&gt;"",'20'!Q8&lt;&gt;"Falta"),'20'!Q8/20,"")</f>
        <v>0.6</v>
      </c>
      <c r="R8" s="54">
        <f>IF(AND('20'!R8&lt;&gt;"",'20'!R8&lt;&gt;"Falta"),'20'!R8/20,"")</f>
        <v>0.8</v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>
        <f>IF(AND('20'!U8&lt;&gt;"",'20'!U8&lt;&gt;"Falta"),'20'!U8/20,"")</f>
        <v>1</v>
      </c>
      <c r="V8" s="54">
        <f>IF(AND('20'!V8&lt;&gt;"",'20'!V8&lt;&gt;"Falta"),'20'!V8/20,"")</f>
        <v>0.8</v>
      </c>
      <c r="W8" s="54">
        <f>IF(AND('20'!W8&lt;&gt;"",'20'!W8&lt;&gt;"Falta"),'20'!W8/20,"")</f>
        <v>1</v>
      </c>
      <c r="X8" s="54" t="str">
        <f>IF(AND('20'!X8&lt;&gt;"",'20'!X8&lt;&gt;"Falta"),'20'!X8/20,"")</f>
        <v/>
      </c>
      <c r="Y8" s="54">
        <f>IF(AND('20'!Y8&lt;&gt;"",'20'!Y8&lt;&gt;"Falta"),'20'!Y8/20,"")</f>
        <v>0.95</v>
      </c>
      <c r="Z8" s="54">
        <f>IF(AND('20'!Z8&lt;&gt;"",'20'!Z8&lt;&gt;"Falta"),'20'!Z8/20,"")</f>
        <v>0.45</v>
      </c>
      <c r="AA8" s="54">
        <f>IF(AND('20'!AA8&lt;&gt;"",'20'!AA8&lt;&gt;"Falta"),'20'!AA8/20,"")</f>
        <v>0.45</v>
      </c>
      <c r="AB8" s="54">
        <f>IF(AND('20'!AB8&lt;&gt;"",'20'!AB8&lt;&gt;"Falta"),'20'!AB8/20,"")</f>
        <v>0.4</v>
      </c>
      <c r="AC8" s="54">
        <f>IF(AND('20'!AC8&lt;&gt;"",'20'!AC8&lt;&gt;"Falta"),'20'!AC8/20,"")</f>
        <v>0.7</v>
      </c>
      <c r="AD8" s="54">
        <f>IF(AND('20'!AD8&lt;&gt;"",'20'!AD8&lt;&gt;"Falta"),'20'!AD8/20,"")</f>
        <v>0.5</v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>
        <f>IF(AND('20'!AK8&lt;&gt;"",'20'!AK8&lt;&gt;"Falta"),'20'!AK8/20,"")</f>
        <v>0.8</v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>
        <f>IF(AND('20'!AS8&lt;&gt;"",'20'!AS8&lt;&gt;"Falta"),'20'!AS8/20,"")</f>
        <v>0.45</v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>
        <f>IF(AND('20'!BA8&lt;&gt;"",'20'!BA8&lt;&gt;"Falta"),'20'!BA8/20,"")</f>
        <v>0.65</v>
      </c>
      <c r="BB8" s="54">
        <f>IF(AND('20'!BB8&lt;&gt;"",'20'!BB8&lt;&gt;"Falta"),'20'!BB8/20,"")</f>
        <v>0.6</v>
      </c>
      <c r="BC8" s="54">
        <f>IF(AND('20'!BC8&lt;&gt;"",'20'!BC8&lt;&gt;"Falta"),'20'!BC8/20,"")</f>
        <v>0.65</v>
      </c>
      <c r="BD8" s="54" t="str">
        <f>IF(AND('20'!BD8&lt;&gt;"",'20'!BD8&lt;&gt;"Falta"),'20'!BD8/20,"")</f>
        <v/>
      </c>
      <c r="BE8" s="54">
        <f>IF(AND('20'!BE8&lt;&gt;"",'20'!BE8&lt;&gt;"Falta"),'20'!BE8/20,"")</f>
        <v>0.9</v>
      </c>
      <c r="BF8" s="54">
        <f>IF(AND('20'!BF8&lt;&gt;"",'20'!BF8&lt;&gt;"Falta"),'20'!BF8/20,"")</f>
        <v>0.85</v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>
        <f>IF(AND('20'!BI8&lt;&gt;"",'20'!BI8&lt;&gt;"Falta"),'20'!BI8/20,"")</f>
        <v>0.9</v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>
        <f>IF(AND('20'!BU8&lt;&gt;"",'20'!BU8&lt;&gt;"Falta"),'20'!BU8/20,"")</f>
        <v>0.85</v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>
        <f>IF(AND('20'!BY8&lt;&gt;"",'20'!BY8&lt;&gt;"Falta"),'20'!BY8/20,"")</f>
        <v>0.8</v>
      </c>
      <c r="BZ8" s="54">
        <f>IF(AND('20'!BZ8&lt;&gt;"",'20'!BZ8&lt;&gt;"Falta"),'20'!BZ8/20,"")</f>
        <v>0.75</v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>
        <f>IF(AND('20'!CC8&lt;&gt;"",'20'!CC8&lt;&gt;"Falta"),'20'!CC8/20,"")</f>
        <v>1</v>
      </c>
      <c r="CD8" s="54">
        <f>IF(AND('20'!CD8&lt;&gt;"",'20'!CD8&lt;&gt;"Falta"),'20'!CD8/20,"")</f>
        <v>0.75</v>
      </c>
      <c r="CE8" s="54">
        <f>IF(AND('20'!CE8&lt;&gt;"",'20'!CE8&lt;&gt;"Falta"),'20'!CE8/20,"")</f>
        <v>1</v>
      </c>
      <c r="CF8" s="54" t="str">
        <f>IF(AND('20'!CF8&lt;&gt;"",'20'!CF8&lt;&gt;"Falta"),'20'!CF8/20,"")</f>
        <v/>
      </c>
      <c r="CG8" s="54">
        <f>IF(AND('20'!CG8&lt;&gt;"",'20'!CG8&lt;&gt;"Falta"),'20'!CG8/20,"")</f>
        <v>0.5</v>
      </c>
      <c r="CH8" s="54">
        <f>IF(AND('20'!CH8&lt;&gt;"",'20'!CH8&lt;&gt;"Falta"),'20'!CH8/20,"")</f>
        <v>0.6</v>
      </c>
      <c r="CI8" s="54">
        <f>IF(AND('20'!CI8&lt;&gt;"",'20'!CI8&lt;&gt;"Falta"),'20'!CI8/20,"")</f>
        <v>0.75</v>
      </c>
      <c r="CJ8" s="54">
        <f>IF(AND('20'!CJ8&lt;&gt;"",'20'!CJ8&lt;&gt;"Falta"),'20'!CJ8/20,"")</f>
        <v>1</v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>
        <f>IF(AND('20'!DI8&lt;&gt;"",'20'!DI8&lt;&gt;"Falta"),'20'!DI8/20,"")</f>
        <v>0.8</v>
      </c>
      <c r="DJ8" s="54">
        <f>IF(AND('20'!DJ8&lt;&gt;"",'20'!DJ8&lt;&gt;"Falta"),'20'!DJ8/20,"")</f>
        <v>0.9</v>
      </c>
      <c r="DK8" s="54">
        <f>IF(AND('20'!DK8&lt;&gt;"",'20'!DK8&lt;&gt;"Falta"),'20'!DK8/20,"")</f>
        <v>0.8</v>
      </c>
      <c r="DL8" s="54">
        <f>IF(AND('20'!DL8&lt;&gt;"",'20'!DL8&lt;&gt;"Falta"),'20'!DL8/20,"")</f>
        <v>0.6</v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>
        <f>IF(AND('20'!EC8&lt;&gt;"",'20'!EC8&lt;&gt;"Falta"),'20'!EC8/20,"")</f>
        <v>0.75</v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>
        <f>IF(AND('20'!ES8&lt;&gt;"",'20'!ES8&lt;&gt;"Falta"),'20'!ES8/20,"")</f>
        <v>0.85</v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>
        <f>IF(AND('20'!FI8&lt;&gt;"",'20'!FI8&lt;&gt;"Falta"),'20'!FI8/20,"")</f>
        <v>0.6</v>
      </c>
      <c r="FJ8" s="54">
        <f>IF(AND('20'!FJ8&lt;&gt;"",'20'!FJ8&lt;&gt;"Falta"),'20'!FJ8/20,"")</f>
        <v>1</v>
      </c>
      <c r="FK8" s="54">
        <f>IF(AND('20'!FK8&lt;&gt;"",'20'!FK8&lt;&gt;"Falta"),'20'!FK8/20,"")</f>
        <v>0.5</v>
      </c>
      <c r="FL8" s="54">
        <f>IF(AND('20'!FL8&lt;&gt;"",'20'!FL8&lt;&gt;"Falta"),'20'!FL8/20,"")</f>
        <v>0.8</v>
      </c>
    </row>
    <row r="9" spans="2:168" x14ac:dyDescent="0.25">
      <c r="B9" s="42" t="str">
        <f>IF(ISBLANK('Nota de Estudiantes'!B9),"",'Nota de Estudiantes'!B9)</f>
        <v>3</v>
      </c>
      <c r="C9" s="42" t="str">
        <f>IF(ISBLANK('Nota de Estudiantes'!C9),"",'Nota de Estudiantes'!C9)</f>
        <v>CHOQUE BALBOA, JOSE LUIS</v>
      </c>
      <c r="D9" s="38" t="str">
        <f>IF(ISBLANK('Nota de Estudiantes'!D9),"",'Nota de Estudiantes'!D9)</f>
        <v>01</v>
      </c>
      <c r="E9" s="54" t="str">
        <f>IF(AND('20'!E9&lt;&gt;"",'20'!E9&lt;&gt;"Falta"),'20'!E9/20,"")</f>
        <v/>
      </c>
      <c r="F9" s="54">
        <f>IF(AND('20'!F9&lt;&gt;"",'20'!F9&lt;&gt;"Falta"),'20'!F9/20,"")</f>
        <v>0.8</v>
      </c>
      <c r="G9" s="54">
        <f>IF(AND('20'!G9&lt;&gt;"",'20'!G9&lt;&gt;"Falta"),'20'!G9/20,"")</f>
        <v>0.75</v>
      </c>
      <c r="H9" s="54" t="str">
        <f>IF(AND('20'!H9&lt;&gt;"",'20'!H9&lt;&gt;"Falta"),'20'!H9/20,"")</f>
        <v/>
      </c>
      <c r="I9" s="54">
        <f>IF(AND('20'!I9&lt;&gt;"",'20'!I9&lt;&gt;"Falta"),'20'!I9/20,"")</f>
        <v>0.65</v>
      </c>
      <c r="J9" s="54" t="str">
        <f>IF(AND('20'!J9&lt;&gt;"",'20'!J9&lt;&gt;"Falta"),'20'!J9/20,"")</f>
        <v/>
      </c>
      <c r="K9" s="54">
        <f>IF(AND('20'!K9&lt;&gt;"",'20'!K9&lt;&gt;"Falta"),'20'!K9/20,"")</f>
        <v>0.8</v>
      </c>
      <c r="L9" s="54">
        <f>IF(AND('20'!L9&lt;&gt;"",'20'!L9&lt;&gt;"Falta"),'20'!L9/20,"")</f>
        <v>0.6</v>
      </c>
      <c r="M9" s="54">
        <f>IF(AND('20'!M9&lt;&gt;"",'20'!M9&lt;&gt;"Falta"),'20'!M9/20,"")</f>
        <v>1</v>
      </c>
      <c r="N9" s="54">
        <f>IF(AND('20'!N9&lt;&gt;"",'20'!N9&lt;&gt;"Falta"),'20'!N9/20,"")</f>
        <v>0.75</v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>
        <f>IF(AND('20'!U9&lt;&gt;"",'20'!U9&lt;&gt;"Falta"),'20'!U9/20,"")</f>
        <v>0.75</v>
      </c>
      <c r="V9" s="54">
        <f>IF(AND('20'!V9&lt;&gt;"",'20'!V9&lt;&gt;"Falta"),'20'!V9/20,"")</f>
        <v>0.8</v>
      </c>
      <c r="W9" s="54">
        <f>IF(AND('20'!W9&lt;&gt;"",'20'!W9&lt;&gt;"Falta"),'20'!W9/20,"")</f>
        <v>0.95</v>
      </c>
      <c r="X9" s="54" t="str">
        <f>IF(AND('20'!X9&lt;&gt;"",'20'!X9&lt;&gt;"Falta"),'20'!X9/20,"")</f>
        <v/>
      </c>
      <c r="Y9" s="54">
        <f>IF(AND('20'!Y9&lt;&gt;"",'20'!Y9&lt;&gt;"Falta"),'20'!Y9/20,"")</f>
        <v>0.75</v>
      </c>
      <c r="Z9" s="54">
        <f>IF(AND('20'!Z9&lt;&gt;"",'20'!Z9&lt;&gt;"Falta"),'20'!Z9/20,"")</f>
        <v>0.5</v>
      </c>
      <c r="AA9" s="54">
        <f>IF(AND('20'!AA9&lt;&gt;"",'20'!AA9&lt;&gt;"Falta"),'20'!AA9/20,"")</f>
        <v>0.9</v>
      </c>
      <c r="AB9" s="54">
        <f>IF(AND('20'!AB9&lt;&gt;"",'20'!AB9&lt;&gt;"Falta"),'20'!AB9/20,"")</f>
        <v>0.95</v>
      </c>
      <c r="AC9" s="54">
        <f>IF(AND('20'!AC9&lt;&gt;"",'20'!AC9&lt;&gt;"Falta"),'20'!AC9/20,"")</f>
        <v>0.55000000000000004</v>
      </c>
      <c r="AD9" s="54">
        <f>IF(AND('20'!AD9&lt;&gt;"",'20'!AD9&lt;&gt;"Falta"),'20'!AD9/20,"")</f>
        <v>0.5</v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>
        <f>IF(AND('20'!AK9&lt;&gt;"",'20'!AK9&lt;&gt;"Falta"),'20'!AK9/20,"")</f>
        <v>0.75</v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>
        <f>IF(AND('20'!AS9&lt;&gt;"",'20'!AS9&lt;&gt;"Falta"),'20'!AS9/20,"")</f>
        <v>0.85</v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>
        <f>IF(AND('20'!BA9&lt;&gt;"",'20'!BA9&lt;&gt;"Falta"),'20'!BA9/20,"")</f>
        <v>0.95</v>
      </c>
      <c r="BB9" s="54">
        <f>IF(AND('20'!BB9&lt;&gt;"",'20'!BB9&lt;&gt;"Falta"),'20'!BB9/20,"")</f>
        <v>0.95</v>
      </c>
      <c r="BC9" s="54">
        <f>IF(AND('20'!BC9&lt;&gt;"",'20'!BC9&lt;&gt;"Falta"),'20'!BC9/20,"")</f>
        <v>0.6</v>
      </c>
      <c r="BD9" s="54" t="str">
        <f>IF(AND('20'!BD9&lt;&gt;"",'20'!BD9&lt;&gt;"Falta"),'20'!BD9/20,"")</f>
        <v/>
      </c>
      <c r="BE9" s="54">
        <f>IF(AND('20'!BE9&lt;&gt;"",'20'!BE9&lt;&gt;"Falta"),'20'!BE9/20,"")</f>
        <v>0.9</v>
      </c>
      <c r="BF9" s="54">
        <f>IF(AND('20'!BF9&lt;&gt;"",'20'!BF9&lt;&gt;"Falta"),'20'!BF9/20,"")</f>
        <v>0.6</v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>
        <f>IF(AND('20'!BI9&lt;&gt;"",'20'!BI9&lt;&gt;"Falta"),'20'!BI9/20,"")</f>
        <v>0.8</v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>
        <f>IF(AND('20'!BU9&lt;&gt;"",'20'!BU9&lt;&gt;"Falta"),'20'!BU9/20,"")</f>
        <v>0.6</v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>
        <f>IF(AND('20'!BY9&lt;&gt;"",'20'!BY9&lt;&gt;"Falta"),'20'!BY9/20,"")</f>
        <v>1</v>
      </c>
      <c r="BZ9" s="54">
        <f>IF(AND('20'!BZ9&lt;&gt;"",'20'!BZ9&lt;&gt;"Falta"),'20'!BZ9/20,"")</f>
        <v>1</v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>
        <f>IF(AND('20'!CC9&lt;&gt;"",'20'!CC9&lt;&gt;"Falta"),'20'!CC9/20,"")</f>
        <v>1</v>
      </c>
      <c r="CD9" s="54">
        <f>IF(AND('20'!CD9&lt;&gt;"",'20'!CD9&lt;&gt;"Falta"),'20'!CD9/20,"")</f>
        <v>0.75</v>
      </c>
      <c r="CE9" s="54">
        <f>IF(AND('20'!CE9&lt;&gt;"",'20'!CE9&lt;&gt;"Falta"),'20'!CE9/20,"")</f>
        <v>0.8</v>
      </c>
      <c r="CF9" s="54" t="str">
        <f>IF(AND('20'!CF9&lt;&gt;"",'20'!CF9&lt;&gt;"Falta"),'20'!CF9/20,"")</f>
        <v/>
      </c>
      <c r="CG9" s="54">
        <f>IF(AND('20'!CG9&lt;&gt;"",'20'!CG9&lt;&gt;"Falta"),'20'!CG9/20,"")</f>
        <v>0.5</v>
      </c>
      <c r="CH9" s="54">
        <f>IF(AND('20'!CH9&lt;&gt;"",'20'!CH9&lt;&gt;"Falta"),'20'!CH9/20,"")</f>
        <v>0.8</v>
      </c>
      <c r="CI9" s="54">
        <f>IF(AND('20'!CI9&lt;&gt;"",'20'!CI9&lt;&gt;"Falta"),'20'!CI9/20,"")</f>
        <v>0.75</v>
      </c>
      <c r="CJ9" s="54">
        <f>IF(AND('20'!CJ9&lt;&gt;"",'20'!CJ9&lt;&gt;"Falta"),'20'!CJ9/20,"")</f>
        <v>0.8</v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>
        <f>IF(AND('20'!DI9&lt;&gt;"",'20'!DI9&lt;&gt;"Falta"),'20'!DI9/20,"")</f>
        <v>0.45</v>
      </c>
      <c r="DJ9" s="54">
        <f>IF(AND('20'!DJ9&lt;&gt;"",'20'!DJ9&lt;&gt;"Falta"),'20'!DJ9/20,"")</f>
        <v>0.6</v>
      </c>
      <c r="DK9" s="54">
        <f>IF(AND('20'!DK9&lt;&gt;"",'20'!DK9&lt;&gt;"Falta"),'20'!DK9/20,"")</f>
        <v>0.65</v>
      </c>
      <c r="DL9" s="54">
        <f>IF(AND('20'!DL9&lt;&gt;"",'20'!DL9&lt;&gt;"Falta"),'20'!DL9/20,"")</f>
        <v>1</v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>
        <f>IF(AND('20'!EC9&lt;&gt;"",'20'!EC9&lt;&gt;"Falta"),'20'!EC9/20,"")</f>
        <v>0.8</v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>
        <f>IF(AND('20'!ES9&lt;&gt;"",'20'!ES9&lt;&gt;"Falta"),'20'!ES9/20,"")</f>
        <v>0.95</v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>
        <f>IF(AND('20'!FI9&lt;&gt;"",'20'!FI9&lt;&gt;"Falta"),'20'!FI9/20,"")</f>
        <v>0.8</v>
      </c>
      <c r="FJ9" s="54">
        <f>IF(AND('20'!FJ9&lt;&gt;"",'20'!FJ9&lt;&gt;"Falta"),'20'!FJ9/20,"")</f>
        <v>0.8</v>
      </c>
      <c r="FK9" s="54">
        <f>IF(AND('20'!FK9&lt;&gt;"",'20'!FK9&lt;&gt;"Falta"),'20'!FK9/20,"")</f>
        <v>1</v>
      </c>
      <c r="FL9" s="54">
        <f>IF(AND('20'!FL9&lt;&gt;"",'20'!FL9&lt;&gt;"Falta"),'20'!FL9/20,"")</f>
        <v>0.8</v>
      </c>
    </row>
    <row r="10" spans="2:168" x14ac:dyDescent="0.25">
      <c r="B10" s="42" t="str">
        <f>IF(ISBLANK('Nota de Estudiantes'!B10),"",'Nota de Estudiantes'!B10)</f>
        <v>4</v>
      </c>
      <c r="C10" s="42" t="str">
        <f>IF(ISBLANK('Nota de Estudiantes'!C10),"",'Nota de Estudiantes'!C10)</f>
        <v>CHUMPITAZ SEGURA, PHILLIPS BRAJAN</v>
      </c>
      <c r="D10" s="38" t="str">
        <f>IF(ISBLANK('Nota de Estudiantes'!D10),"",'Nota de Estudiantes'!D10)</f>
        <v>03</v>
      </c>
      <c r="E10" s="54">
        <f>IF(AND('20'!E10&lt;&gt;"",'20'!E10&lt;&gt;"Falta"),'20'!E10/20,"")</f>
        <v>0.8</v>
      </c>
      <c r="F10" s="54">
        <f>IF(AND('20'!F10&lt;&gt;"",'20'!F10&lt;&gt;"Falta"),'20'!F10/20,"")</f>
        <v>1</v>
      </c>
      <c r="G10" s="54">
        <f>IF(AND('20'!G10&lt;&gt;"",'20'!G10&lt;&gt;"Falta"),'20'!G10/20,"")</f>
        <v>0.75</v>
      </c>
      <c r="H10" s="54" t="str">
        <f>IF(AND('20'!H10&lt;&gt;"",'20'!H10&lt;&gt;"Falta"),'20'!H10/20,"")</f>
        <v/>
      </c>
      <c r="I10" s="54">
        <f>IF(AND('20'!I10&lt;&gt;"",'20'!I10&lt;&gt;"Falta"),'20'!I10/20,"")</f>
        <v>0.65</v>
      </c>
      <c r="J10" s="54">
        <f>IF(AND('20'!J10&lt;&gt;"",'20'!J10&lt;&gt;"Falta"),'20'!J10/20,"")</f>
        <v>1</v>
      </c>
      <c r="K10" s="54">
        <f>IF(AND('20'!K10&lt;&gt;"",'20'!K10&lt;&gt;"Falta"),'20'!K10/20,"")</f>
        <v>1</v>
      </c>
      <c r="L10" s="54">
        <f>IF(AND('20'!L10&lt;&gt;"",'20'!L10&lt;&gt;"Falta"),'20'!L10/20,"")</f>
        <v>0.8</v>
      </c>
      <c r="M10" s="54">
        <f>IF(AND('20'!M10&lt;&gt;"",'20'!M10&lt;&gt;"Falta"),'20'!M10/20,"")</f>
        <v>0.5</v>
      </c>
      <c r="N10" s="54">
        <f>IF(AND('20'!N10&lt;&gt;"",'20'!N10&lt;&gt;"Falta"),'20'!N10/20,"")</f>
        <v>0.5</v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>
        <f>IF(AND('20'!Q10&lt;&gt;"",'20'!Q10&lt;&gt;"Falta"),'20'!Q10/20,"")</f>
        <v>0.8</v>
      </c>
      <c r="R10" s="54">
        <f>IF(AND('20'!R10&lt;&gt;"",'20'!R10&lt;&gt;"Falta"),'20'!R10/20,"")</f>
        <v>1</v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>
        <f>IF(AND('20'!U10&lt;&gt;"",'20'!U10&lt;&gt;"Falta"),'20'!U10/20,"")</f>
        <v>1</v>
      </c>
      <c r="V10" s="54">
        <f>IF(AND('20'!V10&lt;&gt;"",'20'!V10&lt;&gt;"Falta"),'20'!V10/20,"")</f>
        <v>0.6</v>
      </c>
      <c r="W10" s="54">
        <f>IF(AND('20'!W10&lt;&gt;"",'20'!W10&lt;&gt;"Falta"),'20'!W10/20,"")</f>
        <v>0.5</v>
      </c>
      <c r="X10" s="54" t="str">
        <f>IF(AND('20'!X10&lt;&gt;"",'20'!X10&lt;&gt;"Falta"),'20'!X10/20,"")</f>
        <v/>
      </c>
      <c r="Y10" s="54">
        <f>IF(AND('20'!Y10&lt;&gt;"",'20'!Y10&lt;&gt;"Falta"),'20'!Y10/20,"")</f>
        <v>0.55000000000000004</v>
      </c>
      <c r="Z10" s="54">
        <f>IF(AND('20'!Z10&lt;&gt;"",'20'!Z10&lt;&gt;"Falta"),'20'!Z10/20,"")</f>
        <v>0.5</v>
      </c>
      <c r="AA10" s="54">
        <f>IF(AND('20'!AA10&lt;&gt;"",'20'!AA10&lt;&gt;"Falta"),'20'!AA10/20,"")</f>
        <v>0.85</v>
      </c>
      <c r="AB10" s="54">
        <f>IF(AND('20'!AB10&lt;&gt;"",'20'!AB10&lt;&gt;"Falta"),'20'!AB10/20,"")</f>
        <v>0.85</v>
      </c>
      <c r="AC10" s="54">
        <f>IF(AND('20'!AC10&lt;&gt;"",'20'!AC10&lt;&gt;"Falta"),'20'!AC10/20,"")</f>
        <v>0.45</v>
      </c>
      <c r="AD10" s="54">
        <f>IF(AND('20'!AD10&lt;&gt;"",'20'!AD10&lt;&gt;"Falta"),'20'!AD10/20,"")</f>
        <v>0.5</v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>
        <f>IF(AND('20'!AK10&lt;&gt;"",'20'!AK10&lt;&gt;"Falta"),'20'!AK10/20,"")</f>
        <v>0.7</v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>
        <f>IF(AND('20'!AS10&lt;&gt;"",'20'!AS10&lt;&gt;"Falta"),'20'!AS10/20,"")</f>
        <v>1</v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>
        <f>IF(AND('20'!BA10&lt;&gt;"",'20'!BA10&lt;&gt;"Falta"),'20'!BA10/20,"")</f>
        <v>0.6</v>
      </c>
      <c r="BB10" s="54">
        <f>IF(AND('20'!BB10&lt;&gt;"",'20'!BB10&lt;&gt;"Falta"),'20'!BB10/20,"")</f>
        <v>0.4</v>
      </c>
      <c r="BC10" s="54">
        <f>IF(AND('20'!BC10&lt;&gt;"",'20'!BC10&lt;&gt;"Falta"),'20'!BC10/20,"")</f>
        <v>0.8</v>
      </c>
      <c r="BD10" s="54" t="str">
        <f>IF(AND('20'!BD10&lt;&gt;"",'20'!BD10&lt;&gt;"Falta"),'20'!BD10/20,"")</f>
        <v/>
      </c>
      <c r="BE10" s="54">
        <f>IF(AND('20'!BE10&lt;&gt;"",'20'!BE10&lt;&gt;"Falta"),'20'!BE10/20,"")</f>
        <v>0.6</v>
      </c>
      <c r="BF10" s="54">
        <f>IF(AND('20'!BF10&lt;&gt;"",'20'!BF10&lt;&gt;"Falta"),'20'!BF10/20,"")</f>
        <v>0.45</v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>
        <f>IF(AND('20'!BI10&lt;&gt;"",'20'!BI10&lt;&gt;"Falta"),'20'!BI10/20,"")</f>
        <v>0.4</v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>
        <f>IF(AND('20'!BU10&lt;&gt;"",'20'!BU10&lt;&gt;"Falta"),'20'!BU10/20,"")</f>
        <v>0.45</v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>
        <f>IF(AND('20'!BY10&lt;&gt;"",'20'!BY10&lt;&gt;"Falta"),'20'!BY10/20,"")</f>
        <v>0.6</v>
      </c>
      <c r="BZ10" s="54">
        <f>IF(AND('20'!BZ10&lt;&gt;"",'20'!BZ10&lt;&gt;"Falta"),'20'!BZ10/20,"")</f>
        <v>1</v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>
        <f>IF(AND('20'!CC10&lt;&gt;"",'20'!CC10&lt;&gt;"Falta"),'20'!CC10/20,"")</f>
        <v>0.8</v>
      </c>
      <c r="CD10" s="54">
        <f>IF(AND('20'!CD10&lt;&gt;"",'20'!CD10&lt;&gt;"Falta"),'20'!CD10/20,"")</f>
        <v>1</v>
      </c>
      <c r="CE10" s="54">
        <f>IF(AND('20'!CE10&lt;&gt;"",'20'!CE10&lt;&gt;"Falta"),'20'!CE10/20,"")</f>
        <v>0.8</v>
      </c>
      <c r="CF10" s="54" t="str">
        <f>IF(AND('20'!CF10&lt;&gt;"",'20'!CF10&lt;&gt;"Falta"),'20'!CF10/20,"")</f>
        <v/>
      </c>
      <c r="CG10" s="54">
        <f>IF(AND('20'!CG10&lt;&gt;"",'20'!CG10&lt;&gt;"Falta"),'20'!CG10/20,"")</f>
        <v>0.75</v>
      </c>
      <c r="CH10" s="54">
        <f>IF(AND('20'!CH10&lt;&gt;"",'20'!CH10&lt;&gt;"Falta"),'20'!CH10/20,"")</f>
        <v>0.8</v>
      </c>
      <c r="CI10" s="54">
        <f>IF(AND('20'!CI10&lt;&gt;"",'20'!CI10&lt;&gt;"Falta"),'20'!CI10/20,"")</f>
        <v>0.5</v>
      </c>
      <c r="CJ10" s="54">
        <f>IF(AND('20'!CJ10&lt;&gt;"",'20'!CJ10&lt;&gt;"Falta"),'20'!CJ10/20,"")</f>
        <v>0.8</v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>
        <f>IF(AND('20'!DI10&lt;&gt;"",'20'!DI10&lt;&gt;"Falta"),'20'!DI10/20,"")</f>
        <v>0.6</v>
      </c>
      <c r="DJ10" s="54">
        <f>IF(AND('20'!DJ10&lt;&gt;"",'20'!DJ10&lt;&gt;"Falta"),'20'!DJ10/20,"")</f>
        <v>0.7</v>
      </c>
      <c r="DK10" s="54">
        <f>IF(AND('20'!DK10&lt;&gt;"",'20'!DK10&lt;&gt;"Falta"),'20'!DK10/20,"")</f>
        <v>0.75</v>
      </c>
      <c r="DL10" s="54">
        <f>IF(AND('20'!DL10&lt;&gt;"",'20'!DL10&lt;&gt;"Falta"),'20'!DL10/20,"")</f>
        <v>0.6</v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>
        <f>IF(AND('20'!EC10&lt;&gt;"",'20'!EC10&lt;&gt;"Falta"),'20'!EC10/20,"")</f>
        <v>0.7</v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>
        <f>IF(AND('20'!ES10&lt;&gt;"",'20'!ES10&lt;&gt;"Falta"),'20'!ES10/20,"")</f>
        <v>0.8</v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>
        <f>IF(AND('20'!FI10&lt;&gt;"",'20'!FI10&lt;&gt;"Falta"),'20'!FI10/20,"")</f>
        <v>0.85</v>
      </c>
      <c r="FJ10" s="54">
        <f>IF(AND('20'!FJ10&lt;&gt;"",'20'!FJ10&lt;&gt;"Falta"),'20'!FJ10/20,"")</f>
        <v>0.6</v>
      </c>
      <c r="FK10" s="54">
        <f>IF(AND('20'!FK10&lt;&gt;"",'20'!FK10&lt;&gt;"Falta"),'20'!FK10/20,"")</f>
        <v>1</v>
      </c>
      <c r="FL10" s="54">
        <f>IF(AND('20'!FL10&lt;&gt;"",'20'!FL10&lt;&gt;"Falta"),'20'!FL10/20,"")</f>
        <v>1</v>
      </c>
    </row>
    <row r="11" spans="2:168" x14ac:dyDescent="0.25">
      <c r="B11" s="42" t="str">
        <f>IF(ISBLANK('Nota de Estudiantes'!B11),"",'Nota de Estudiantes'!B11)</f>
        <v>5</v>
      </c>
      <c r="C11" s="42" t="str">
        <f>IF(ISBLANK('Nota de Estudiantes'!C11),"",'Nota de Estudiantes'!C11)</f>
        <v>CORREA OLANO, JOSE ANTONIO</v>
      </c>
      <c r="D11" s="38" t="str">
        <f>IF(ISBLANK('Nota de Estudiantes'!D11),"",'Nota de Estudiantes'!D11)</f>
        <v>01</v>
      </c>
      <c r="E11" s="54">
        <f>IF(AND('20'!E11&lt;&gt;"",'20'!E11&lt;&gt;"Falta"),'20'!E11/20,"")</f>
        <v>1</v>
      </c>
      <c r="F11" s="54">
        <f>IF(AND('20'!F11&lt;&gt;"",'20'!F11&lt;&gt;"Falta"),'20'!F11/20,"")</f>
        <v>0.8</v>
      </c>
      <c r="G11" s="54">
        <f>IF(AND('20'!G11&lt;&gt;"",'20'!G11&lt;&gt;"Falta"),'20'!G11/20,"")</f>
        <v>0.5</v>
      </c>
      <c r="H11" s="54" t="str">
        <f>IF(AND('20'!H11&lt;&gt;"",'20'!H11&lt;&gt;"Falta"),'20'!H11/20,"")</f>
        <v/>
      </c>
      <c r="I11" s="54">
        <f>IF(AND('20'!I11&lt;&gt;"",'20'!I11&lt;&gt;"Falta"),'20'!I11/20,"")</f>
        <v>0.55000000000000004</v>
      </c>
      <c r="J11" s="54">
        <f>IF(AND('20'!J11&lt;&gt;"",'20'!J11&lt;&gt;"Falta"),'20'!J11/20,"")</f>
        <v>0.6</v>
      </c>
      <c r="K11" s="54">
        <f>IF(AND('20'!K11&lt;&gt;"",'20'!K11&lt;&gt;"Falta"),'20'!K11/20,"")</f>
        <v>0.8</v>
      </c>
      <c r="L11" s="54">
        <f>IF(AND('20'!L11&lt;&gt;"",'20'!L11&lt;&gt;"Falta"),'20'!L11/20,"")</f>
        <v>0.6</v>
      </c>
      <c r="M11" s="54">
        <f>IF(AND('20'!M11&lt;&gt;"",'20'!M11&lt;&gt;"Falta"),'20'!M11/20,"")</f>
        <v>0.75</v>
      </c>
      <c r="N11" s="54">
        <f>IF(AND('20'!N11&lt;&gt;"",'20'!N11&lt;&gt;"Falta"),'20'!N11/20,"")</f>
        <v>0.5</v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>
        <f>IF(AND('20'!Q11&lt;&gt;"",'20'!Q11&lt;&gt;"Falta"),'20'!Q11/20,"")</f>
        <v>1</v>
      </c>
      <c r="R11" s="54">
        <f>IF(AND('20'!R11&lt;&gt;"",'20'!R11&lt;&gt;"Falta"),'20'!R11/20,"")</f>
        <v>1</v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>
        <f>IF(AND('20'!U11&lt;&gt;"",'20'!U11&lt;&gt;"Falta"),'20'!U11/20,"")</f>
        <v>0.75</v>
      </c>
      <c r="V11" s="54">
        <f>IF(AND('20'!V11&lt;&gt;"",'20'!V11&lt;&gt;"Falta"),'20'!V11/20,"")</f>
        <v>1</v>
      </c>
      <c r="W11" s="54">
        <f>IF(AND('20'!W11&lt;&gt;"",'20'!W11&lt;&gt;"Falta"),'20'!W11/20,"")</f>
        <v>0.65</v>
      </c>
      <c r="X11" s="54" t="str">
        <f>IF(AND('20'!X11&lt;&gt;"",'20'!X11&lt;&gt;"Falta"),'20'!X11/20,"")</f>
        <v/>
      </c>
      <c r="Y11" s="54">
        <f>IF(AND('20'!Y11&lt;&gt;"",'20'!Y11&lt;&gt;"Falta"),'20'!Y11/20,"")</f>
        <v>0.9</v>
      </c>
      <c r="Z11" s="54">
        <f>IF(AND('20'!Z11&lt;&gt;"",'20'!Z11&lt;&gt;"Falta"),'20'!Z11/20,"")</f>
        <v>0.8</v>
      </c>
      <c r="AA11" s="54">
        <f>IF(AND('20'!AA11&lt;&gt;"",'20'!AA11&lt;&gt;"Falta"),'20'!AA11/20,"")</f>
        <v>0.6</v>
      </c>
      <c r="AB11" s="54">
        <f>IF(AND('20'!AB11&lt;&gt;"",'20'!AB11&lt;&gt;"Falta"),'20'!AB11/20,"")</f>
        <v>0.55000000000000004</v>
      </c>
      <c r="AC11" s="54">
        <f>IF(AND('20'!AC11&lt;&gt;"",'20'!AC11&lt;&gt;"Falta"),'20'!AC11/20,"")</f>
        <v>0.5</v>
      </c>
      <c r="AD11" s="54">
        <f>IF(AND('20'!AD11&lt;&gt;"",'20'!AD11&lt;&gt;"Falta"),'20'!AD11/20,"")</f>
        <v>0.8</v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>
        <f>IF(AND('20'!AK11&lt;&gt;"",'20'!AK11&lt;&gt;"Falta"),'20'!AK11/20,"")</f>
        <v>0.45</v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>
        <f>IF(AND('20'!AS11&lt;&gt;"",'20'!AS11&lt;&gt;"Falta"),'20'!AS11/20,"")</f>
        <v>0.6</v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>
        <f>IF(AND('20'!BA11&lt;&gt;"",'20'!BA11&lt;&gt;"Falta"),'20'!BA11/20,"")</f>
        <v>1</v>
      </c>
      <c r="BB11" s="54">
        <f>IF(AND('20'!BB11&lt;&gt;"",'20'!BB11&lt;&gt;"Falta"),'20'!BB11/20,"")</f>
        <v>0.45</v>
      </c>
      <c r="BC11" s="54">
        <f>IF(AND('20'!BC11&lt;&gt;"",'20'!BC11&lt;&gt;"Falta"),'20'!BC11/20,"")</f>
        <v>0.95</v>
      </c>
      <c r="BD11" s="54" t="str">
        <f>IF(AND('20'!BD11&lt;&gt;"",'20'!BD11&lt;&gt;"Falta"),'20'!BD11/20,"")</f>
        <v/>
      </c>
      <c r="BE11" s="54">
        <f>IF(AND('20'!BE11&lt;&gt;"",'20'!BE11&lt;&gt;"Falta"),'20'!BE11/20,"")</f>
        <v>0.6</v>
      </c>
      <c r="BF11" s="54">
        <f>IF(AND('20'!BF11&lt;&gt;"",'20'!BF11&lt;&gt;"Falta"),'20'!BF11/20,"")</f>
        <v>0.55000000000000004</v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>
        <f>IF(AND('20'!BI11&lt;&gt;"",'20'!BI11&lt;&gt;"Falta"),'20'!BI11/20,"")</f>
        <v>0.7</v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>
        <f>IF(AND('20'!BU11&lt;&gt;"",'20'!BU11&lt;&gt;"Falta"),'20'!BU11/20,"")</f>
        <v>0.55000000000000004</v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>
        <f>IF(AND('20'!BY11&lt;&gt;"",'20'!BY11&lt;&gt;"Falta"),'20'!BY11/20,"")</f>
        <v>0.6</v>
      </c>
      <c r="BZ11" s="54">
        <f>IF(AND('20'!BZ11&lt;&gt;"",'20'!BZ11&lt;&gt;"Falta"),'20'!BZ11/20,"")</f>
        <v>0.5</v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>
        <f>IF(AND('20'!CC11&lt;&gt;"",'20'!CC11&lt;&gt;"Falta"),'20'!CC11/20,"")</f>
        <v>1</v>
      </c>
      <c r="CD11" s="54">
        <f>IF(AND('20'!CD11&lt;&gt;"",'20'!CD11&lt;&gt;"Falta"),'20'!CD11/20,"")</f>
        <v>0.75</v>
      </c>
      <c r="CE11" s="54">
        <f>IF(AND('20'!CE11&lt;&gt;"",'20'!CE11&lt;&gt;"Falta"),'20'!CE11/20,"")</f>
        <v>0.8</v>
      </c>
      <c r="CF11" s="54" t="str">
        <f>IF(AND('20'!CF11&lt;&gt;"",'20'!CF11&lt;&gt;"Falta"),'20'!CF11/20,"")</f>
        <v/>
      </c>
      <c r="CG11" s="54">
        <f>IF(AND('20'!CG11&lt;&gt;"",'20'!CG11&lt;&gt;"Falta"),'20'!CG11/20,"")</f>
        <v>1</v>
      </c>
      <c r="CH11" s="54">
        <f>IF(AND('20'!CH11&lt;&gt;"",'20'!CH11&lt;&gt;"Falta"),'20'!CH11/20,"")</f>
        <v>0.8</v>
      </c>
      <c r="CI11" s="54">
        <f>IF(AND('20'!CI11&lt;&gt;"",'20'!CI11&lt;&gt;"Falta"),'20'!CI11/20,"")</f>
        <v>1</v>
      </c>
      <c r="CJ11" s="54">
        <f>IF(AND('20'!CJ11&lt;&gt;"",'20'!CJ11&lt;&gt;"Falta"),'20'!CJ11/20,"")</f>
        <v>0.8</v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>
        <f>IF(AND('20'!DI11&lt;&gt;"",'20'!DI11&lt;&gt;"Falta"),'20'!DI11/20,"")</f>
        <v>0.65</v>
      </c>
      <c r="DJ11" s="54">
        <f>IF(AND('20'!DJ11&lt;&gt;"",'20'!DJ11&lt;&gt;"Falta"),'20'!DJ11/20,"")</f>
        <v>0.8</v>
      </c>
      <c r="DK11" s="54">
        <f>IF(AND('20'!DK11&lt;&gt;"",'20'!DK11&lt;&gt;"Falta"),'20'!DK11/20,"")</f>
        <v>0.6</v>
      </c>
      <c r="DL11" s="54">
        <f>IF(AND('20'!DL11&lt;&gt;"",'20'!DL11&lt;&gt;"Falta"),'20'!DL11/20,"")</f>
        <v>0.5</v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>
        <f>IF(AND('20'!EC11&lt;&gt;"",'20'!EC11&lt;&gt;"Falta"),'20'!EC11/20,"")</f>
        <v>0.9</v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>
        <f>IF(AND('20'!ES11&lt;&gt;"",'20'!ES11&lt;&gt;"Falta"),'20'!ES11/20,"")</f>
        <v>0.5</v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>
        <f>IF(AND('20'!FI11&lt;&gt;"",'20'!FI11&lt;&gt;"Falta"),'20'!FI11/20,"")</f>
        <v>0.6</v>
      </c>
      <c r="FJ11" s="54">
        <f>IF(AND('20'!FJ11&lt;&gt;"",'20'!FJ11&lt;&gt;"Falta"),'20'!FJ11/20,"")</f>
        <v>0.6</v>
      </c>
      <c r="FK11" s="54">
        <f>IF(AND('20'!FK11&lt;&gt;"",'20'!FK11&lt;&gt;"Falta"),'20'!FK11/20,"")</f>
        <v>0.5</v>
      </c>
      <c r="FL11" s="54">
        <f>IF(AND('20'!FL11&lt;&gt;"",'20'!FL11&lt;&gt;"Falta"),'20'!FL11/20,"")</f>
        <v>0.6</v>
      </c>
    </row>
    <row r="12" spans="2:168" x14ac:dyDescent="0.25">
      <c r="B12" s="42" t="str">
        <f>IF(ISBLANK('Nota de Estudiantes'!B12),"",'Nota de Estudiantes'!B12)</f>
        <v>6</v>
      </c>
      <c r="C12" s="42" t="str">
        <f>IF(ISBLANK('Nota de Estudiantes'!C12),"",'Nota de Estudiantes'!C12)</f>
        <v>COZ GARCIA, FRANCISCO</v>
      </c>
      <c r="D12" s="38" t="str">
        <f>IF(ISBLANK('Nota de Estudiantes'!D12),"",'Nota de Estudiantes'!D12)</f>
        <v>04</v>
      </c>
      <c r="E12" s="54">
        <f>IF(AND('20'!E12&lt;&gt;"",'20'!E12&lt;&gt;"Falta"),'20'!E12/20,"")</f>
        <v>0.6</v>
      </c>
      <c r="F12" s="54">
        <f>IF(AND('20'!F12&lt;&gt;"",'20'!F12&lt;&gt;"Falta"),'20'!F12/20,"")</f>
        <v>1</v>
      </c>
      <c r="G12" s="54">
        <f>IF(AND('20'!G12&lt;&gt;"",'20'!G12&lt;&gt;"Falta"),'20'!G12/20,"")</f>
        <v>0.75</v>
      </c>
      <c r="H12" s="54" t="str">
        <f>IF(AND('20'!H12&lt;&gt;"",'20'!H12&lt;&gt;"Falta"),'20'!H12/20,"")</f>
        <v/>
      </c>
      <c r="I12" s="54">
        <f>IF(AND('20'!I12&lt;&gt;"",'20'!I12&lt;&gt;"Falta"),'20'!I12/20,"")</f>
        <v>0.8</v>
      </c>
      <c r="J12" s="54">
        <f>IF(AND('20'!J12&lt;&gt;"",'20'!J12&lt;&gt;"Falta"),'20'!J12/20,"")</f>
        <v>0.6</v>
      </c>
      <c r="K12" s="54">
        <f>IF(AND('20'!K12&lt;&gt;"",'20'!K12&lt;&gt;"Falta"),'20'!K12/20,"")</f>
        <v>0.8</v>
      </c>
      <c r="L12" s="54">
        <f>IF(AND('20'!L12&lt;&gt;"",'20'!L12&lt;&gt;"Falta"),'20'!L12/20,"")</f>
        <v>0.6</v>
      </c>
      <c r="M12" s="54">
        <f>IF(AND('20'!M12&lt;&gt;"",'20'!M12&lt;&gt;"Falta"),'20'!M12/20,"")</f>
        <v>0.5</v>
      </c>
      <c r="N12" s="54">
        <f>IF(AND('20'!N12&lt;&gt;"",'20'!N12&lt;&gt;"Falta"),'20'!N12/20,"")</f>
        <v>1</v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>
        <f>IF(AND('20'!Q12&lt;&gt;"",'20'!Q12&lt;&gt;"Falta"),'20'!Q12/20,"")</f>
        <v>1</v>
      </c>
      <c r="R12" s="54">
        <f>IF(AND('20'!R12&lt;&gt;"",'20'!R12&lt;&gt;"Falta"),'20'!R12/20,"")</f>
        <v>0.6</v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>
        <f>IF(AND('20'!U12&lt;&gt;"",'20'!U12&lt;&gt;"Falta"),'20'!U12/20,"")</f>
        <v>1</v>
      </c>
      <c r="V12" s="54">
        <f>IF(AND('20'!V12&lt;&gt;"",'20'!V12&lt;&gt;"Falta"),'20'!V12/20,"")</f>
        <v>0.6</v>
      </c>
      <c r="W12" s="54">
        <f>IF(AND('20'!W12&lt;&gt;"",'20'!W12&lt;&gt;"Falta"),'20'!W12/20,"")</f>
        <v>0.8</v>
      </c>
      <c r="X12" s="54" t="str">
        <f>IF(AND('20'!X12&lt;&gt;"",'20'!X12&lt;&gt;"Falta"),'20'!X12/20,"")</f>
        <v/>
      </c>
      <c r="Y12" s="54">
        <f>IF(AND('20'!Y12&lt;&gt;"",'20'!Y12&lt;&gt;"Falta"),'20'!Y12/20,"")</f>
        <v>0.85</v>
      </c>
      <c r="Z12" s="54">
        <f>IF(AND('20'!Z12&lt;&gt;"",'20'!Z12&lt;&gt;"Falta"),'20'!Z12/20,"")</f>
        <v>0.6</v>
      </c>
      <c r="AA12" s="54">
        <f>IF(AND('20'!AA12&lt;&gt;"",'20'!AA12&lt;&gt;"Falta"),'20'!AA12/20,"")</f>
        <v>0.5</v>
      </c>
      <c r="AB12" s="54">
        <f>IF(AND('20'!AB12&lt;&gt;"",'20'!AB12&lt;&gt;"Falta"),'20'!AB12/20,"")</f>
        <v>0.45</v>
      </c>
      <c r="AC12" s="54">
        <f>IF(AND('20'!AC12&lt;&gt;"",'20'!AC12&lt;&gt;"Falta"),'20'!AC12/20,"")</f>
        <v>0.45</v>
      </c>
      <c r="AD12" s="54">
        <f>IF(AND('20'!AD12&lt;&gt;"",'20'!AD12&lt;&gt;"Falta"),'20'!AD12/20,"")</f>
        <v>0.7</v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>
        <f>IF(AND('20'!AK12&lt;&gt;"",'20'!AK12&lt;&gt;"Falta"),'20'!AK12/20,"")</f>
        <v>0.65</v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>
        <f>IF(AND('20'!AS12&lt;&gt;"",'20'!AS12&lt;&gt;"Falta"),'20'!AS12/20,"")</f>
        <v>0.5</v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>
        <f>IF(AND('20'!BA12&lt;&gt;"",'20'!BA12&lt;&gt;"Falta"),'20'!BA12/20,"")</f>
        <v>0.5</v>
      </c>
      <c r="BB12" s="54">
        <f>IF(AND('20'!BB12&lt;&gt;"",'20'!BB12&lt;&gt;"Falta"),'20'!BB12/20,"")</f>
        <v>0.85</v>
      </c>
      <c r="BC12" s="54">
        <f>IF(AND('20'!BC12&lt;&gt;"",'20'!BC12&lt;&gt;"Falta"),'20'!BC12/20,"")</f>
        <v>0.85</v>
      </c>
      <c r="BD12" s="54" t="str">
        <f>IF(AND('20'!BD12&lt;&gt;"",'20'!BD12&lt;&gt;"Falta"),'20'!BD12/20,"")</f>
        <v/>
      </c>
      <c r="BE12" s="54">
        <f>IF(AND('20'!BE12&lt;&gt;"",'20'!BE12&lt;&gt;"Falta"),'20'!BE12/20,"")</f>
        <v>0.8</v>
      </c>
      <c r="BF12" s="54">
        <f>IF(AND('20'!BF12&lt;&gt;"",'20'!BF12&lt;&gt;"Falta"),'20'!BF12/20,"")</f>
        <v>0.55000000000000004</v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>
        <f>IF(AND('20'!BI12&lt;&gt;"",'20'!BI12&lt;&gt;"Falta"),'20'!BI12/20,"")</f>
        <v>1</v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>
        <f>IF(AND('20'!BU12&lt;&gt;"",'20'!BU12&lt;&gt;"Falta"),'20'!BU12/20,"")</f>
        <v>0.55000000000000004</v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>
        <f>IF(AND('20'!BY12&lt;&gt;"",'20'!BY12&lt;&gt;"Falta"),'20'!BY12/20,"")</f>
        <v>1</v>
      </c>
      <c r="BZ12" s="54">
        <f>IF(AND('20'!BZ12&lt;&gt;"",'20'!BZ12&lt;&gt;"Falta"),'20'!BZ12/20,"")</f>
        <v>0.75</v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>
        <f>IF(AND('20'!CC12&lt;&gt;"",'20'!CC12&lt;&gt;"Falta"),'20'!CC12/20,"")</f>
        <v>0.6</v>
      </c>
      <c r="CD12" s="54">
        <f>IF(AND('20'!CD12&lt;&gt;"",'20'!CD12&lt;&gt;"Falta"),'20'!CD12/20,"")</f>
        <v>1</v>
      </c>
      <c r="CE12" s="54">
        <f>IF(AND('20'!CE12&lt;&gt;"",'20'!CE12&lt;&gt;"Falta"),'20'!CE12/20,"")</f>
        <v>1</v>
      </c>
      <c r="CF12" s="54" t="str">
        <f>IF(AND('20'!CF12&lt;&gt;"",'20'!CF12&lt;&gt;"Falta"),'20'!CF12/20,"")</f>
        <v/>
      </c>
      <c r="CG12" s="54">
        <f>IF(AND('20'!CG12&lt;&gt;"",'20'!CG12&lt;&gt;"Falta"),'20'!CG12/20,"")</f>
        <v>0.75</v>
      </c>
      <c r="CH12" s="54">
        <f>IF(AND('20'!CH12&lt;&gt;"",'20'!CH12&lt;&gt;"Falta"),'20'!CH12/20,"")</f>
        <v>0.6</v>
      </c>
      <c r="CI12" s="54">
        <f>IF(AND('20'!CI12&lt;&gt;"",'20'!CI12&lt;&gt;"Falta"),'20'!CI12/20,"")</f>
        <v>0.5</v>
      </c>
      <c r="CJ12" s="54">
        <f>IF(AND('20'!CJ12&lt;&gt;"",'20'!CJ12&lt;&gt;"Falta"),'20'!CJ12/20,"")</f>
        <v>0.8</v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>
        <f>IF(AND('20'!DI12&lt;&gt;"",'20'!DI12&lt;&gt;"Falta"),'20'!DI12/20,"")</f>
        <v>0.5</v>
      </c>
      <c r="DJ12" s="54">
        <f>IF(AND('20'!DJ12&lt;&gt;"",'20'!DJ12&lt;&gt;"Falta"),'20'!DJ12/20,"")</f>
        <v>0.8</v>
      </c>
      <c r="DK12" s="54">
        <f>IF(AND('20'!DK12&lt;&gt;"",'20'!DK12&lt;&gt;"Falta"),'20'!DK12/20,"")</f>
        <v>0.7</v>
      </c>
      <c r="DL12" s="54">
        <f>IF(AND('20'!DL12&lt;&gt;"",'20'!DL12&lt;&gt;"Falta"),'20'!DL12/20,"")</f>
        <v>0.5</v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>
        <f>IF(AND('20'!EC12&lt;&gt;"",'20'!EC12&lt;&gt;"Falta"),'20'!EC12/20,"")</f>
        <v>0.45</v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>
        <f>IF(AND('20'!ES12&lt;&gt;"",'20'!ES12&lt;&gt;"Falta"),'20'!ES12/20,"")</f>
        <v>0.85</v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>
        <f>IF(AND('20'!FI12&lt;&gt;"",'20'!FI12&lt;&gt;"Falta"),'20'!FI12/20,"")</f>
        <v>0.85</v>
      </c>
      <c r="FJ12" s="54">
        <f>IF(AND('20'!FJ12&lt;&gt;"",'20'!FJ12&lt;&gt;"Falta"),'20'!FJ12/20,"")</f>
        <v>0.8</v>
      </c>
      <c r="FK12" s="54">
        <f>IF(AND('20'!FK12&lt;&gt;"",'20'!FK12&lt;&gt;"Falta"),'20'!FK12/20,"")</f>
        <v>0.75</v>
      </c>
      <c r="FL12" s="54">
        <f>IF(AND('20'!FL12&lt;&gt;"",'20'!FL12&lt;&gt;"Falta"),'20'!FL12/20,"")</f>
        <v>0.6</v>
      </c>
    </row>
    <row r="13" spans="2:168" x14ac:dyDescent="0.25">
      <c r="B13" s="42" t="str">
        <f>IF(ISBLANK('Nota de Estudiantes'!B13),"",'Nota de Estudiantes'!B13)</f>
        <v>7</v>
      </c>
      <c r="C13" s="42" t="str">
        <f>IF(ISBLANK('Nota de Estudiantes'!C13),"",'Nota de Estudiantes'!C13)</f>
        <v>DE LA MATA ESPINOZA, CARLOS</v>
      </c>
      <c r="D13" s="38" t="str">
        <f>IF(ISBLANK('Nota de Estudiantes'!D13),"",'Nota de Estudiantes'!D13)</f>
        <v>02</v>
      </c>
      <c r="E13" s="54">
        <f>IF(AND('20'!E13&lt;&gt;"",'20'!E13&lt;&gt;"Falta"),'20'!E13/20,"")</f>
        <v>0.8</v>
      </c>
      <c r="F13" s="54">
        <f>IF(AND('20'!F13&lt;&gt;"",'20'!F13&lt;&gt;"Falta"),'20'!F13/20,"")</f>
        <v>1</v>
      </c>
      <c r="G13" s="54">
        <f>IF(AND('20'!G13&lt;&gt;"",'20'!G13&lt;&gt;"Falta"),'20'!G13/20,"")</f>
        <v>0.75</v>
      </c>
      <c r="H13" s="54" t="str">
        <f>IF(AND('20'!H13&lt;&gt;"",'20'!H13&lt;&gt;"Falta"),'20'!H13/20,"")</f>
        <v/>
      </c>
      <c r="I13" s="54">
        <f>IF(AND('20'!I13&lt;&gt;"",'20'!I13&lt;&gt;"Falta"),'20'!I13/20,"")</f>
        <v>0.65</v>
      </c>
      <c r="J13" s="54">
        <f>IF(AND('20'!J13&lt;&gt;"",'20'!J13&lt;&gt;"Falta"),'20'!J13/20,"")</f>
        <v>0.8</v>
      </c>
      <c r="K13" s="54">
        <f>IF(AND('20'!K13&lt;&gt;"",'20'!K13&lt;&gt;"Falta"),'20'!K13/20,"")</f>
        <v>1</v>
      </c>
      <c r="L13" s="54">
        <f>IF(AND('20'!L13&lt;&gt;"",'20'!L13&lt;&gt;"Falta"),'20'!L13/20,"")</f>
        <v>1</v>
      </c>
      <c r="M13" s="54">
        <f>IF(AND('20'!M13&lt;&gt;"",'20'!M13&lt;&gt;"Falta"),'20'!M13/20,"")</f>
        <v>1</v>
      </c>
      <c r="N13" s="54">
        <f>IF(AND('20'!N13&lt;&gt;"",'20'!N13&lt;&gt;"Falta"),'20'!N13/20,"")</f>
        <v>0.75</v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>
        <f>IF(AND('20'!Q13&lt;&gt;"",'20'!Q13&lt;&gt;"Falta"),'20'!Q13/20,"")</f>
        <v>0.8</v>
      </c>
      <c r="R13" s="54">
        <f>IF(AND('20'!R13&lt;&gt;"",'20'!R13&lt;&gt;"Falta"),'20'!R13/20,"")</f>
        <v>1</v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>
        <f>IF(AND('20'!U13&lt;&gt;"",'20'!U13&lt;&gt;"Falta"),'20'!U13/20,"")</f>
        <v>0.75</v>
      </c>
      <c r="V13" s="54">
        <f>IF(AND('20'!V13&lt;&gt;"",'20'!V13&lt;&gt;"Falta"),'20'!V13/20,"")</f>
        <v>1</v>
      </c>
      <c r="W13" s="54">
        <f>IF(AND('20'!W13&lt;&gt;"",'20'!W13&lt;&gt;"Falta"),'20'!W13/20,"")</f>
        <v>0.65</v>
      </c>
      <c r="X13" s="54" t="str">
        <f>IF(AND('20'!X13&lt;&gt;"",'20'!X13&lt;&gt;"Falta"),'20'!X13/20,"")</f>
        <v/>
      </c>
      <c r="Y13" s="54">
        <f>IF(AND('20'!Y13&lt;&gt;"",'20'!Y13&lt;&gt;"Falta"),'20'!Y13/20,"")</f>
        <v>0.4</v>
      </c>
      <c r="Z13" s="54">
        <f>IF(AND('20'!Z13&lt;&gt;"",'20'!Z13&lt;&gt;"Falta"),'20'!Z13/20,"")</f>
        <v>0.9</v>
      </c>
      <c r="AA13" s="54">
        <f>IF(AND('20'!AA13&lt;&gt;"",'20'!AA13&lt;&gt;"Falta"),'20'!AA13/20,"")</f>
        <v>0.4</v>
      </c>
      <c r="AB13" s="54">
        <f>IF(AND('20'!AB13&lt;&gt;"",'20'!AB13&lt;&gt;"Falta"),'20'!AB13/20,"")</f>
        <v>0.9</v>
      </c>
      <c r="AC13" s="54">
        <f>IF(AND('20'!AC13&lt;&gt;"",'20'!AC13&lt;&gt;"Falta"),'20'!AC13/20,"")</f>
        <v>0.95</v>
      </c>
      <c r="AD13" s="54">
        <f>IF(AND('20'!AD13&lt;&gt;"",'20'!AD13&lt;&gt;"Falta"),'20'!AD13/20,"")</f>
        <v>0.85</v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>
        <f>IF(AND('20'!AK13&lt;&gt;"",'20'!AK13&lt;&gt;"Falta"),'20'!AK13/20,"")</f>
        <v>0.45</v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>
        <f>IF(AND('20'!AS13&lt;&gt;"",'20'!AS13&lt;&gt;"Falta"),'20'!AS13/20,"")</f>
        <v>0.45</v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>
        <f>IF(AND('20'!BA13&lt;&gt;"",'20'!BA13&lt;&gt;"Falta"),'20'!BA13/20,"")</f>
        <v>0.8</v>
      </c>
      <c r="BB13" s="54">
        <f>IF(AND('20'!BB13&lt;&gt;"",'20'!BB13&lt;&gt;"Falta"),'20'!BB13/20,"")</f>
        <v>0.55000000000000004</v>
      </c>
      <c r="BC13" s="54">
        <f>IF(AND('20'!BC13&lt;&gt;"",'20'!BC13&lt;&gt;"Falta"),'20'!BC13/20,"")</f>
        <v>0.8</v>
      </c>
      <c r="BD13" s="54" t="str">
        <f>IF(AND('20'!BD13&lt;&gt;"",'20'!BD13&lt;&gt;"Falta"),'20'!BD13/20,"")</f>
        <v/>
      </c>
      <c r="BE13" s="54">
        <f>IF(AND('20'!BE13&lt;&gt;"",'20'!BE13&lt;&gt;"Falta"),'20'!BE13/20,"")</f>
        <v>0.7</v>
      </c>
      <c r="BF13" s="54">
        <f>IF(AND('20'!BF13&lt;&gt;"",'20'!BF13&lt;&gt;"Falta"),'20'!BF13/20,"")</f>
        <v>0.8</v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>
        <f>IF(AND('20'!BI13&lt;&gt;"",'20'!BI13&lt;&gt;"Falta"),'20'!BI13/20,"")</f>
        <v>0.8</v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>
        <f>IF(AND('20'!BU13&lt;&gt;"",'20'!BU13&lt;&gt;"Falta"),'20'!BU13/20,"")</f>
        <v>0.8</v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>
        <f>IF(AND('20'!BY13&lt;&gt;"",'20'!BY13&lt;&gt;"Falta"),'20'!BY13/20,"")</f>
        <v>0.6</v>
      </c>
      <c r="BZ13" s="54">
        <f>IF(AND('20'!BZ13&lt;&gt;"",'20'!BZ13&lt;&gt;"Falta"),'20'!BZ13/20,"")</f>
        <v>0.75</v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>
        <f>IF(AND('20'!CC13&lt;&gt;"",'20'!CC13&lt;&gt;"Falta"),'20'!CC13/20,"")</f>
        <v>0.8</v>
      </c>
      <c r="CD13" s="54">
        <f>IF(AND('20'!CD13&lt;&gt;"",'20'!CD13&lt;&gt;"Falta"),'20'!CD13/20,"")</f>
        <v>1</v>
      </c>
      <c r="CE13" s="54">
        <f>IF(AND('20'!CE13&lt;&gt;"",'20'!CE13&lt;&gt;"Falta"),'20'!CE13/20,"")</f>
        <v>0.6</v>
      </c>
      <c r="CF13" s="54" t="str">
        <f>IF(AND('20'!CF13&lt;&gt;"",'20'!CF13&lt;&gt;"Falta"),'20'!CF13/20,"")</f>
        <v/>
      </c>
      <c r="CG13" s="54">
        <f>IF(AND('20'!CG13&lt;&gt;"",'20'!CG13&lt;&gt;"Falta"),'20'!CG13/20,"")</f>
        <v>0.5</v>
      </c>
      <c r="CH13" s="54">
        <f>IF(AND('20'!CH13&lt;&gt;"",'20'!CH13&lt;&gt;"Falta"),'20'!CH13/20,"")</f>
        <v>1</v>
      </c>
      <c r="CI13" s="54">
        <f>IF(AND('20'!CI13&lt;&gt;"",'20'!CI13&lt;&gt;"Falta"),'20'!CI13/20,"")</f>
        <v>0.75</v>
      </c>
      <c r="CJ13" s="54">
        <f>IF(AND('20'!CJ13&lt;&gt;"",'20'!CJ13&lt;&gt;"Falta"),'20'!CJ13/20,"")</f>
        <v>0.6</v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>
        <f>IF(AND('20'!DI13&lt;&gt;"",'20'!DI13&lt;&gt;"Falta"),'20'!DI13/20,"")</f>
        <v>0.4</v>
      </c>
      <c r="DJ13" s="54">
        <f>IF(AND('20'!DJ13&lt;&gt;"",'20'!DJ13&lt;&gt;"Falta"),'20'!DJ13/20,"")</f>
        <v>1</v>
      </c>
      <c r="DK13" s="54">
        <f>IF(AND('20'!DK13&lt;&gt;"",'20'!DK13&lt;&gt;"Falta"),'20'!DK13/20,"")</f>
        <v>0.7</v>
      </c>
      <c r="DL13" s="54">
        <f>IF(AND('20'!DL13&lt;&gt;"",'20'!DL13&lt;&gt;"Falta"),'20'!DL13/20,"")</f>
        <v>0.9</v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>
        <f>IF(AND('20'!EC13&lt;&gt;"",'20'!EC13&lt;&gt;"Falta"),'20'!EC13/20,"")</f>
        <v>0.8</v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>
        <f>IF(AND('20'!ES13&lt;&gt;"",'20'!ES13&lt;&gt;"Falta"),'20'!ES13/20,"")</f>
        <v>0.6</v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>
        <f>IF(AND('20'!FI13&lt;&gt;"",'20'!FI13&lt;&gt;"Falta"),'20'!FI13/20,"")</f>
        <v>0.95</v>
      </c>
      <c r="FJ13" s="54">
        <f>IF(AND('20'!FJ13&lt;&gt;"",'20'!FJ13&lt;&gt;"Falta"),'20'!FJ13/20,"")</f>
        <v>0.6</v>
      </c>
      <c r="FK13" s="54">
        <f>IF(AND('20'!FK13&lt;&gt;"",'20'!FK13&lt;&gt;"Falta"),'20'!FK13/20,"")</f>
        <v>0.75</v>
      </c>
      <c r="FL13" s="54">
        <f>IF(AND('20'!FL13&lt;&gt;"",'20'!FL13&lt;&gt;"Falta"),'20'!FL13/20,"")</f>
        <v>1</v>
      </c>
    </row>
    <row r="14" spans="2:168" x14ac:dyDescent="0.25">
      <c r="B14" s="42" t="str">
        <f>IF(ISBLANK('Nota de Estudiantes'!B14),"",'Nota de Estudiantes'!B14)</f>
        <v>8</v>
      </c>
      <c r="C14" s="42" t="str">
        <f>IF(ISBLANK('Nota de Estudiantes'!C14),"",'Nota de Estudiantes'!C14)</f>
        <v>FERIA MORENO, EDSON ALBERTO</v>
      </c>
      <c r="D14" s="38" t="str">
        <f>IF(ISBLANK('Nota de Estudiantes'!D14),"",'Nota de Estudiantes'!D14)</f>
        <v>03</v>
      </c>
      <c r="E14" s="54">
        <f>IF(AND('20'!E14&lt;&gt;"",'20'!E14&lt;&gt;"Falta"),'20'!E14/20,"")</f>
        <v>0.8</v>
      </c>
      <c r="F14" s="54">
        <f>IF(AND('20'!F14&lt;&gt;"",'20'!F14&lt;&gt;"Falta"),'20'!F14/20,"")</f>
        <v>0.6</v>
      </c>
      <c r="G14" s="54">
        <f>IF(AND('20'!G14&lt;&gt;"",'20'!G14&lt;&gt;"Falta"),'20'!G14/20,"")</f>
        <v>0.75</v>
      </c>
      <c r="H14" s="54" t="str">
        <f>IF(AND('20'!H14&lt;&gt;"",'20'!H14&lt;&gt;"Falta"),'20'!H14/20,"")</f>
        <v/>
      </c>
      <c r="I14" s="54">
        <f>IF(AND('20'!I14&lt;&gt;"",'20'!I14&lt;&gt;"Falta"),'20'!I14/20,"")</f>
        <v>0.6</v>
      </c>
      <c r="J14" s="54">
        <f>IF(AND('20'!J14&lt;&gt;"",'20'!J14&lt;&gt;"Falta"),'20'!J14/20,"")</f>
        <v>0.8</v>
      </c>
      <c r="K14" s="54">
        <f>IF(AND('20'!K14&lt;&gt;"",'20'!K14&lt;&gt;"Falta"),'20'!K14/20,"")</f>
        <v>0.8</v>
      </c>
      <c r="L14" s="54">
        <f>IF(AND('20'!L14&lt;&gt;"",'20'!L14&lt;&gt;"Falta"),'20'!L14/20,"")</f>
        <v>0.8</v>
      </c>
      <c r="M14" s="54">
        <f>IF(AND('20'!M14&lt;&gt;"",'20'!M14&lt;&gt;"Falta"),'20'!M14/20,"")</f>
        <v>0.75</v>
      </c>
      <c r="N14" s="54">
        <f>IF(AND('20'!N14&lt;&gt;"",'20'!N14&lt;&gt;"Falta"),'20'!N14/20,"")</f>
        <v>1</v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>
        <f>IF(AND('20'!Q14&lt;&gt;"",'20'!Q14&lt;&gt;"Falta"),'20'!Q14/20,"")</f>
        <v>0.6</v>
      </c>
      <c r="R14" s="54">
        <f>IF(AND('20'!R14&lt;&gt;"",'20'!R14&lt;&gt;"Falta"),'20'!R14/20,"")</f>
        <v>0.8</v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>
        <f>IF(AND('20'!U14&lt;&gt;"",'20'!U14&lt;&gt;"Falta"),'20'!U14/20,"")</f>
        <v>1</v>
      </c>
      <c r="V14" s="54">
        <f>IF(AND('20'!V14&lt;&gt;"",'20'!V14&lt;&gt;"Falta"),'20'!V14/20,"")</f>
        <v>0.8</v>
      </c>
      <c r="W14" s="54">
        <f>IF(AND('20'!W14&lt;&gt;"",'20'!W14&lt;&gt;"Falta"),'20'!W14/20,"")</f>
        <v>0.95</v>
      </c>
      <c r="X14" s="54" t="str">
        <f>IF(AND('20'!X14&lt;&gt;"",'20'!X14&lt;&gt;"Falta"),'20'!X14/20,"")</f>
        <v/>
      </c>
      <c r="Y14" s="54">
        <f>IF(AND('20'!Y14&lt;&gt;"",'20'!Y14&lt;&gt;"Falta"),'20'!Y14/20,"")</f>
        <v>0.6</v>
      </c>
      <c r="Z14" s="54">
        <f>IF(AND('20'!Z14&lt;&gt;"",'20'!Z14&lt;&gt;"Falta"),'20'!Z14/20,"")</f>
        <v>0.6</v>
      </c>
      <c r="AA14" s="54">
        <f>IF(AND('20'!AA14&lt;&gt;"",'20'!AA14&lt;&gt;"Falta"),'20'!AA14/20,"")</f>
        <v>0.85</v>
      </c>
      <c r="AB14" s="54">
        <f>IF(AND('20'!AB14&lt;&gt;"",'20'!AB14&lt;&gt;"Falta"),'20'!AB14/20,"")</f>
        <v>0.75</v>
      </c>
      <c r="AC14" s="54">
        <f>IF(AND('20'!AC14&lt;&gt;"",'20'!AC14&lt;&gt;"Falta"),'20'!AC14/20,"")</f>
        <v>0.6</v>
      </c>
      <c r="AD14" s="54">
        <f>IF(AND('20'!AD14&lt;&gt;"",'20'!AD14&lt;&gt;"Falta"),'20'!AD14/20,"")</f>
        <v>0.9</v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>
        <f>IF(AND('20'!AK14&lt;&gt;"",'20'!AK14&lt;&gt;"Falta"),'20'!AK14/20,"")</f>
        <v>0.9</v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>
        <f>IF(AND('20'!AS14&lt;&gt;"",'20'!AS14&lt;&gt;"Falta"),'20'!AS14/20,"")</f>
        <v>0.75</v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>
        <f>IF(AND('20'!BA14&lt;&gt;"",'20'!BA14&lt;&gt;"Falta"),'20'!BA14/20,"")</f>
        <v>0.55000000000000004</v>
      </c>
      <c r="BB14" s="54">
        <f>IF(AND('20'!BB14&lt;&gt;"",'20'!BB14&lt;&gt;"Falta"),'20'!BB14/20,"")</f>
        <v>1</v>
      </c>
      <c r="BC14" s="54">
        <f>IF(AND('20'!BC14&lt;&gt;"",'20'!BC14&lt;&gt;"Falta"),'20'!BC14/20,"")</f>
        <v>0.45</v>
      </c>
      <c r="BD14" s="54" t="str">
        <f>IF(AND('20'!BD14&lt;&gt;"",'20'!BD14&lt;&gt;"Falta"),'20'!BD14/20,"")</f>
        <v/>
      </c>
      <c r="BE14" s="54">
        <f>IF(AND('20'!BE14&lt;&gt;"",'20'!BE14&lt;&gt;"Falta"),'20'!BE14/20,"")</f>
        <v>1</v>
      </c>
      <c r="BF14" s="54">
        <f>IF(AND('20'!BF14&lt;&gt;"",'20'!BF14&lt;&gt;"Falta"),'20'!BF14/20,"")</f>
        <v>0.95</v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>
        <f>IF(AND('20'!BI14&lt;&gt;"",'20'!BI14&lt;&gt;"Falta"),'20'!BI14/20,"")</f>
        <v>0.9</v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>
        <f>IF(AND('20'!BU14&lt;&gt;"",'20'!BU14&lt;&gt;"Falta"),'20'!BU14/20,"")</f>
        <v>0.95</v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>
        <f>IF(AND('20'!BY14&lt;&gt;"",'20'!BY14&lt;&gt;"Falta"),'20'!BY14/20,"")</f>
        <v>1</v>
      </c>
      <c r="BZ14" s="54">
        <f>IF(AND('20'!BZ14&lt;&gt;"",'20'!BZ14&lt;&gt;"Falta"),'20'!BZ14/20,"")</f>
        <v>0.5</v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>
        <f>IF(AND('20'!CC14&lt;&gt;"",'20'!CC14&lt;&gt;"Falta"),'20'!CC14/20,"")</f>
        <v>0.8</v>
      </c>
      <c r="CD14" s="54">
        <f>IF(AND('20'!CD14&lt;&gt;"",'20'!CD14&lt;&gt;"Falta"),'20'!CD14/20,"")</f>
        <v>0.75</v>
      </c>
      <c r="CE14" s="54">
        <f>IF(AND('20'!CE14&lt;&gt;"",'20'!CE14&lt;&gt;"Falta"),'20'!CE14/20,"")</f>
        <v>0.8</v>
      </c>
      <c r="CF14" s="54" t="str">
        <f>IF(AND('20'!CF14&lt;&gt;"",'20'!CF14&lt;&gt;"Falta"),'20'!CF14/20,"")</f>
        <v/>
      </c>
      <c r="CG14" s="54">
        <f>IF(AND('20'!CG14&lt;&gt;"",'20'!CG14&lt;&gt;"Falta"),'20'!CG14/20,"")</f>
        <v>1</v>
      </c>
      <c r="CH14" s="54">
        <f>IF(AND('20'!CH14&lt;&gt;"",'20'!CH14&lt;&gt;"Falta"),'20'!CH14/20,"")</f>
        <v>0.8</v>
      </c>
      <c r="CI14" s="54">
        <f>IF(AND('20'!CI14&lt;&gt;"",'20'!CI14&lt;&gt;"Falta"),'20'!CI14/20,"")</f>
        <v>0.5</v>
      </c>
      <c r="CJ14" s="54">
        <f>IF(AND('20'!CJ14&lt;&gt;"",'20'!CJ14&lt;&gt;"Falta"),'20'!CJ14/20,"")</f>
        <v>0.8</v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>
        <f>IF(AND('20'!DI14&lt;&gt;"",'20'!DI14&lt;&gt;"Falta"),'20'!DI14/20,"")</f>
        <v>0.7</v>
      </c>
      <c r="DJ14" s="54">
        <f>IF(AND('20'!DJ14&lt;&gt;"",'20'!DJ14&lt;&gt;"Falta"),'20'!DJ14/20,"")</f>
        <v>1</v>
      </c>
      <c r="DK14" s="54">
        <f>IF(AND('20'!DK14&lt;&gt;"",'20'!DK14&lt;&gt;"Falta"),'20'!DK14/20,"")</f>
        <v>0.95</v>
      </c>
      <c r="DL14" s="54">
        <f>IF(AND('20'!DL14&lt;&gt;"",'20'!DL14&lt;&gt;"Falta"),'20'!DL14/20,"")</f>
        <v>0.5</v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>
        <f>IF(AND('20'!EC14&lt;&gt;"",'20'!EC14&lt;&gt;"Falta"),'20'!EC14/20,"")</f>
        <v>1</v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>
        <f>IF(AND('20'!ES14&lt;&gt;"",'20'!ES14&lt;&gt;"Falta"),'20'!ES14/20,"")</f>
        <v>0.7</v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>
        <f>IF(AND('20'!FI14&lt;&gt;"",'20'!FI14&lt;&gt;"Falta"),'20'!FI14/20,"")</f>
        <v>0.65</v>
      </c>
      <c r="FJ14" s="54">
        <f>IF(AND('20'!FJ14&lt;&gt;"",'20'!FJ14&lt;&gt;"Falta"),'20'!FJ14/20,"")</f>
        <v>1</v>
      </c>
      <c r="FK14" s="54">
        <f>IF(AND('20'!FK14&lt;&gt;"",'20'!FK14&lt;&gt;"Falta"),'20'!FK14/20,"")</f>
        <v>0.75</v>
      </c>
      <c r="FL14" s="54">
        <f>IF(AND('20'!FL14&lt;&gt;"",'20'!FL14&lt;&gt;"Falta"),'20'!FL14/20,"")</f>
        <v>0.8</v>
      </c>
    </row>
    <row r="15" spans="2:168" x14ac:dyDescent="0.25">
      <c r="B15" s="42" t="str">
        <f>IF(ISBLANK('Nota de Estudiantes'!B15),"",'Nota de Estudiantes'!B15)</f>
        <v>9</v>
      </c>
      <c r="C15" s="42" t="str">
        <f>IF(ISBLANK('Nota de Estudiantes'!C15),"",'Nota de Estudiantes'!C15)</f>
        <v>FERNÁNDEZ VÁSQUEZ, JOSÉ RICARDO</v>
      </c>
      <c r="D15" s="38" t="str">
        <f>IF(ISBLANK('Nota de Estudiantes'!D15),"",'Nota de Estudiantes'!D15)</f>
        <v>01</v>
      </c>
      <c r="E15" s="54">
        <f>IF(AND('20'!E15&lt;&gt;"",'20'!E15&lt;&gt;"Falta"),'20'!E15/20,"")</f>
        <v>0.8</v>
      </c>
      <c r="F15" s="54">
        <f>IF(AND('20'!F15&lt;&gt;"",'20'!F15&lt;&gt;"Falta"),'20'!F15/20,"")</f>
        <v>0.6</v>
      </c>
      <c r="G15" s="54">
        <f>IF(AND('20'!G15&lt;&gt;"",'20'!G15&lt;&gt;"Falta"),'20'!G15/20,"")</f>
        <v>0.75</v>
      </c>
      <c r="H15" s="54" t="str">
        <f>IF(AND('20'!H15&lt;&gt;"",'20'!H15&lt;&gt;"Falta"),'20'!H15/20,"")</f>
        <v/>
      </c>
      <c r="I15" s="54">
        <f>IF(AND('20'!I15&lt;&gt;"",'20'!I15&lt;&gt;"Falta"),'20'!I15/20,"")</f>
        <v>0.95</v>
      </c>
      <c r="J15" s="54">
        <f>IF(AND('20'!J15&lt;&gt;"",'20'!J15&lt;&gt;"Falta"),'20'!J15/20,"")</f>
        <v>1</v>
      </c>
      <c r="K15" s="54">
        <f>IF(AND('20'!K15&lt;&gt;"",'20'!K15&lt;&gt;"Falta"),'20'!K15/20,"")</f>
        <v>0.8</v>
      </c>
      <c r="L15" s="54">
        <f>IF(AND('20'!L15&lt;&gt;"",'20'!L15&lt;&gt;"Falta"),'20'!L15/20,"")</f>
        <v>0.6</v>
      </c>
      <c r="M15" s="54">
        <f>IF(AND('20'!M15&lt;&gt;"",'20'!M15&lt;&gt;"Falta"),'20'!M15/20,"")</f>
        <v>1</v>
      </c>
      <c r="N15" s="54">
        <f>IF(AND('20'!N15&lt;&gt;"",'20'!N15&lt;&gt;"Falta"),'20'!N15/20,"")</f>
        <v>0.75</v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>
        <f>IF(AND('20'!Q15&lt;&gt;"",'20'!Q15&lt;&gt;"Falta"),'20'!Q15/20,"")</f>
        <v>0.6</v>
      </c>
      <c r="R15" s="54">
        <f>IF(AND('20'!R15&lt;&gt;"",'20'!R15&lt;&gt;"Falta"),'20'!R15/20,"")</f>
        <v>0.8</v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>
        <f>IF(AND('20'!U15&lt;&gt;"",'20'!U15&lt;&gt;"Falta"),'20'!U15/20,"")</f>
        <v>0.75</v>
      </c>
      <c r="V15" s="54">
        <f>IF(AND('20'!V15&lt;&gt;"",'20'!V15&lt;&gt;"Falta"),'20'!V15/20,"")</f>
        <v>1</v>
      </c>
      <c r="W15" s="54">
        <f>IF(AND('20'!W15&lt;&gt;"",'20'!W15&lt;&gt;"Falta"),'20'!W15/20,"")</f>
        <v>0.95</v>
      </c>
      <c r="X15" s="54" t="str">
        <f>IF(AND('20'!X15&lt;&gt;"",'20'!X15&lt;&gt;"Falta"),'20'!X15/20,"")</f>
        <v/>
      </c>
      <c r="Y15" s="54">
        <f>IF(AND('20'!Y15&lt;&gt;"",'20'!Y15&lt;&gt;"Falta"),'20'!Y15/20,"")</f>
        <v>0.6</v>
      </c>
      <c r="Z15" s="54">
        <f>IF(AND('20'!Z15&lt;&gt;"",'20'!Z15&lt;&gt;"Falta"),'20'!Z15/20,"")</f>
        <v>0.6</v>
      </c>
      <c r="AA15" s="54">
        <f>IF(AND('20'!AA15&lt;&gt;"",'20'!AA15&lt;&gt;"Falta"),'20'!AA15/20,"")</f>
        <v>0.95</v>
      </c>
      <c r="AB15" s="54">
        <f>IF(AND('20'!AB15&lt;&gt;"",'20'!AB15&lt;&gt;"Falta"),'20'!AB15/20,"")</f>
        <v>0.6</v>
      </c>
      <c r="AC15" s="54">
        <f>IF(AND('20'!AC15&lt;&gt;"",'20'!AC15&lt;&gt;"Falta"),'20'!AC15/20,"")</f>
        <v>0.5</v>
      </c>
      <c r="AD15" s="54">
        <f>IF(AND('20'!AD15&lt;&gt;"",'20'!AD15&lt;&gt;"Falta"),'20'!AD15/20,"")</f>
        <v>0.65</v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>
        <f>IF(AND('20'!AK15&lt;&gt;"",'20'!AK15&lt;&gt;"Falta"),'20'!AK15/20,"")</f>
        <v>0.55000000000000004</v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>
        <f>IF(AND('20'!AS15&lt;&gt;"",'20'!AS15&lt;&gt;"Falta"),'20'!AS15/20,"")</f>
        <v>0.9</v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>
        <f>IF(AND('20'!BA15&lt;&gt;"",'20'!BA15&lt;&gt;"Falta"),'20'!BA15/20,"")</f>
        <v>0.95</v>
      </c>
      <c r="BB15" s="54">
        <f>IF(AND('20'!BB15&lt;&gt;"",'20'!BB15&lt;&gt;"Falta"),'20'!BB15/20,"")</f>
        <v>0.95</v>
      </c>
      <c r="BC15" s="54">
        <f>IF(AND('20'!BC15&lt;&gt;"",'20'!BC15&lt;&gt;"Falta"),'20'!BC15/20,"")</f>
        <v>0.75</v>
      </c>
      <c r="BD15" s="54" t="str">
        <f>IF(AND('20'!BD15&lt;&gt;"",'20'!BD15&lt;&gt;"Falta"),'20'!BD15/20,"")</f>
        <v/>
      </c>
      <c r="BE15" s="54">
        <f>IF(AND('20'!BE15&lt;&gt;"",'20'!BE15&lt;&gt;"Falta"),'20'!BE15/20,"")</f>
        <v>0.6</v>
      </c>
      <c r="BF15" s="54">
        <f>IF(AND('20'!BF15&lt;&gt;"",'20'!BF15&lt;&gt;"Falta"),'20'!BF15/20,"")</f>
        <v>0.75</v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>
        <f>IF(AND('20'!BI15&lt;&gt;"",'20'!BI15&lt;&gt;"Falta"),'20'!BI15/20,"")</f>
        <v>1</v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>
        <f>IF(AND('20'!BU15&lt;&gt;"",'20'!BU15&lt;&gt;"Falta"),'20'!BU15/20,"")</f>
        <v>0.75</v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>
        <f>IF(AND('20'!BY15&lt;&gt;"",'20'!BY15&lt;&gt;"Falta"),'20'!BY15/20,"")</f>
        <v>0.6</v>
      </c>
      <c r="BZ15" s="54">
        <f>IF(AND('20'!BZ15&lt;&gt;"",'20'!BZ15&lt;&gt;"Falta"),'20'!BZ15/20,"")</f>
        <v>1</v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>
        <f>IF(AND('20'!CC15&lt;&gt;"",'20'!CC15&lt;&gt;"Falta"),'20'!CC15/20,"")</f>
        <v>0.6</v>
      </c>
      <c r="CD15" s="54">
        <f>IF(AND('20'!CD15&lt;&gt;"",'20'!CD15&lt;&gt;"Falta"),'20'!CD15/20,"")</f>
        <v>0.5</v>
      </c>
      <c r="CE15" s="54">
        <f>IF(AND('20'!CE15&lt;&gt;"",'20'!CE15&lt;&gt;"Falta"),'20'!CE15/20,"")</f>
        <v>0.6</v>
      </c>
      <c r="CF15" s="54" t="str">
        <f>IF(AND('20'!CF15&lt;&gt;"",'20'!CF15&lt;&gt;"Falta"),'20'!CF15/20,"")</f>
        <v/>
      </c>
      <c r="CG15" s="54">
        <f>IF(AND('20'!CG15&lt;&gt;"",'20'!CG15&lt;&gt;"Falta"),'20'!CG15/20,"")</f>
        <v>1</v>
      </c>
      <c r="CH15" s="54">
        <f>IF(AND('20'!CH15&lt;&gt;"",'20'!CH15&lt;&gt;"Falta"),'20'!CH15/20,"")</f>
        <v>1</v>
      </c>
      <c r="CI15" s="54">
        <f>IF(AND('20'!CI15&lt;&gt;"",'20'!CI15&lt;&gt;"Falta"),'20'!CI15/20,"")</f>
        <v>0.75</v>
      </c>
      <c r="CJ15" s="54">
        <f>IF(AND('20'!CJ15&lt;&gt;"",'20'!CJ15&lt;&gt;"Falta"),'20'!CJ15/20,"")</f>
        <v>0.6</v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>
        <f>IF(AND('20'!DI15&lt;&gt;"",'20'!DI15&lt;&gt;"Falta"),'20'!DI15/20,"")</f>
        <v>0.9</v>
      </c>
      <c r="DJ15" s="54">
        <f>IF(AND('20'!DJ15&lt;&gt;"",'20'!DJ15&lt;&gt;"Falta"),'20'!DJ15/20,"")</f>
        <v>0.6</v>
      </c>
      <c r="DK15" s="54">
        <f>IF(AND('20'!DK15&lt;&gt;"",'20'!DK15&lt;&gt;"Falta"),'20'!DK15/20,"")</f>
        <v>0.7</v>
      </c>
      <c r="DL15" s="54">
        <f>IF(AND('20'!DL15&lt;&gt;"",'20'!DL15&lt;&gt;"Falta"),'20'!DL15/20,"")</f>
        <v>0.5</v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>
        <f>IF(AND('20'!EC15&lt;&gt;"",'20'!EC15&lt;&gt;"Falta"),'20'!EC15/20,"")</f>
        <v>0.6</v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>
        <f>IF(AND('20'!ES15&lt;&gt;"",'20'!ES15&lt;&gt;"Falta"),'20'!ES15/20,"")</f>
        <v>0.5</v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>
        <f>IF(AND('20'!FI15&lt;&gt;"",'20'!FI15&lt;&gt;"Falta"),'20'!FI15/20,"")</f>
        <v>0.55000000000000004</v>
      </c>
      <c r="FJ15" s="54">
        <f>IF(AND('20'!FJ15&lt;&gt;"",'20'!FJ15&lt;&gt;"Falta"),'20'!FJ15/20,"")</f>
        <v>0.6</v>
      </c>
      <c r="FK15" s="54">
        <f>IF(AND('20'!FK15&lt;&gt;"",'20'!FK15&lt;&gt;"Falta"),'20'!FK15/20,"")</f>
        <v>0.5</v>
      </c>
      <c r="FL15" s="54">
        <f>IF(AND('20'!FL15&lt;&gt;"",'20'!FL15&lt;&gt;"Falta"),'20'!FL15/20,"")</f>
        <v>0.8</v>
      </c>
    </row>
    <row r="16" spans="2:168" x14ac:dyDescent="0.25">
      <c r="B16" s="42" t="str">
        <f>IF(ISBLANK('Nota de Estudiantes'!B16),"",'Nota de Estudiantes'!B16)</f>
        <v>10</v>
      </c>
      <c r="C16" s="42" t="str">
        <f>IF(ISBLANK('Nota de Estudiantes'!C16),"",'Nota de Estudiantes'!C16)</f>
        <v>GARCIA ROZAS, OMAR ANDRES</v>
      </c>
      <c r="D16" s="38" t="str">
        <f>IF(ISBLANK('Nota de Estudiantes'!D16),"",'Nota de Estudiantes'!D16)</f>
        <v>04</v>
      </c>
      <c r="E16" s="54">
        <f>IF(AND('20'!E16&lt;&gt;"",'20'!E16&lt;&gt;"Falta"),'20'!E16/20,"")</f>
        <v>1</v>
      </c>
      <c r="F16" s="54">
        <f>IF(AND('20'!F16&lt;&gt;"",'20'!F16&lt;&gt;"Falta"),'20'!F16/20,"")</f>
        <v>0.6</v>
      </c>
      <c r="G16" s="54">
        <f>IF(AND('20'!G16&lt;&gt;"",'20'!G16&lt;&gt;"Falta"),'20'!G16/20,"")</f>
        <v>0.5</v>
      </c>
      <c r="H16" s="54" t="str">
        <f>IF(AND('20'!H16&lt;&gt;"",'20'!H16&lt;&gt;"Falta"),'20'!H16/20,"")</f>
        <v/>
      </c>
      <c r="I16" s="54">
        <f>IF(AND('20'!I16&lt;&gt;"",'20'!I16&lt;&gt;"Falta"),'20'!I16/20,"")</f>
        <v>0.85</v>
      </c>
      <c r="J16" s="54">
        <f>IF(AND('20'!J16&lt;&gt;"",'20'!J16&lt;&gt;"Falta"),'20'!J16/20,"")</f>
        <v>0.8</v>
      </c>
      <c r="K16" s="54">
        <f>IF(AND('20'!K16&lt;&gt;"",'20'!K16&lt;&gt;"Falta"),'20'!K16/20,"")</f>
        <v>0.8</v>
      </c>
      <c r="L16" s="54">
        <f>IF(AND('20'!L16&lt;&gt;"",'20'!L16&lt;&gt;"Falta"),'20'!L16/20,"")</f>
        <v>0.6</v>
      </c>
      <c r="M16" s="54">
        <f>IF(AND('20'!M16&lt;&gt;"",'20'!M16&lt;&gt;"Falta"),'20'!M16/20,"")</f>
        <v>0.75</v>
      </c>
      <c r="N16" s="54">
        <f>IF(AND('20'!N16&lt;&gt;"",'20'!N16&lt;&gt;"Falta"),'20'!N16/20,"")</f>
        <v>1</v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>
        <f>IF(AND('20'!Q16&lt;&gt;"",'20'!Q16&lt;&gt;"Falta"),'20'!Q16/20,"")</f>
        <v>1</v>
      </c>
      <c r="R16" s="54">
        <f>IF(AND('20'!R16&lt;&gt;"",'20'!R16&lt;&gt;"Falta"),'20'!R16/20,"")</f>
        <v>0.8</v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>
        <f>IF(AND('20'!U16&lt;&gt;"",'20'!U16&lt;&gt;"Falta"),'20'!U16/20,"")</f>
        <v>1</v>
      </c>
      <c r="V16" s="54">
        <f>IF(AND('20'!V16&lt;&gt;"",'20'!V16&lt;&gt;"Falta"),'20'!V16/20,"")</f>
        <v>0.6</v>
      </c>
      <c r="W16" s="54">
        <f>IF(AND('20'!W16&lt;&gt;"",'20'!W16&lt;&gt;"Falta"),'20'!W16/20,"")</f>
        <v>0.45</v>
      </c>
      <c r="X16" s="54" t="str">
        <f>IF(AND('20'!X16&lt;&gt;"",'20'!X16&lt;&gt;"Falta"),'20'!X16/20,"")</f>
        <v/>
      </c>
      <c r="Y16" s="54">
        <f>IF(AND('20'!Y16&lt;&gt;"",'20'!Y16&lt;&gt;"Falta"),'20'!Y16/20,"")</f>
        <v>0.45</v>
      </c>
      <c r="Z16" s="54">
        <f>IF(AND('20'!Z16&lt;&gt;"",'20'!Z16&lt;&gt;"Falta"),'20'!Z16/20,"")</f>
        <v>0.65</v>
      </c>
      <c r="AA16" s="54">
        <f>IF(AND('20'!AA16&lt;&gt;"",'20'!AA16&lt;&gt;"Falta"),'20'!AA16/20,"")</f>
        <v>0.9</v>
      </c>
      <c r="AB16" s="54">
        <f>IF(AND('20'!AB16&lt;&gt;"",'20'!AB16&lt;&gt;"Falta"),'20'!AB16/20,"")</f>
        <v>0.8</v>
      </c>
      <c r="AC16" s="54">
        <f>IF(AND('20'!AC16&lt;&gt;"",'20'!AC16&lt;&gt;"Falta"),'20'!AC16/20,"")</f>
        <v>0.7</v>
      </c>
      <c r="AD16" s="54">
        <f>IF(AND('20'!AD16&lt;&gt;"",'20'!AD16&lt;&gt;"Falta"),'20'!AD16/20,"")</f>
        <v>0.65</v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>
        <f>IF(AND('20'!AK16&lt;&gt;"",'20'!AK16&lt;&gt;"Falta"),'20'!AK16/20,"")</f>
        <v>0.5</v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>
        <f>IF(AND('20'!AS16&lt;&gt;"",'20'!AS16&lt;&gt;"Falta"),'20'!AS16/20,"")</f>
        <v>1</v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>
        <f>IF(AND('20'!BA16&lt;&gt;"",'20'!BA16&lt;&gt;"Falta"),'20'!BA16/20,"")</f>
        <v>0.5</v>
      </c>
      <c r="BB16" s="54">
        <f>IF(AND('20'!BB16&lt;&gt;"",'20'!BB16&lt;&gt;"Falta"),'20'!BB16/20,"")</f>
        <v>0.65</v>
      </c>
      <c r="BC16" s="54">
        <f>IF(AND('20'!BC16&lt;&gt;"",'20'!BC16&lt;&gt;"Falta"),'20'!BC16/20,"")</f>
        <v>0.75</v>
      </c>
      <c r="BD16" s="54" t="str">
        <f>IF(AND('20'!BD16&lt;&gt;"",'20'!BD16&lt;&gt;"Falta"),'20'!BD16/20,"")</f>
        <v/>
      </c>
      <c r="BE16" s="54">
        <f>IF(AND('20'!BE16&lt;&gt;"",'20'!BE16&lt;&gt;"Falta"),'20'!BE16/20,"")</f>
        <v>0.7</v>
      </c>
      <c r="BF16" s="54">
        <f>IF(AND('20'!BF16&lt;&gt;"",'20'!BF16&lt;&gt;"Falta"),'20'!BF16/20,"")</f>
        <v>0.7</v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>
        <f>IF(AND('20'!BI16&lt;&gt;"",'20'!BI16&lt;&gt;"Falta"),'20'!BI16/20,"")</f>
        <v>0.9</v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>
        <f>IF(AND('20'!BU16&lt;&gt;"",'20'!BU16&lt;&gt;"Falta"),'20'!BU16/20,"")</f>
        <v>0.7</v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>
        <f>IF(AND('20'!BY16&lt;&gt;"",'20'!BY16&lt;&gt;"Falta"),'20'!BY16/20,"")</f>
        <v>1</v>
      </c>
      <c r="BZ16" s="54">
        <f>IF(AND('20'!BZ16&lt;&gt;"",'20'!BZ16&lt;&gt;"Falta"),'20'!BZ16/20,"")</f>
        <v>0.75</v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>
        <f>IF(AND('20'!CC16&lt;&gt;"",'20'!CC16&lt;&gt;"Falta"),'20'!CC16/20,"")</f>
        <v>1</v>
      </c>
      <c r="CD16" s="54">
        <f>IF(AND('20'!CD16&lt;&gt;"",'20'!CD16&lt;&gt;"Falta"),'20'!CD16/20,"")</f>
        <v>0.75</v>
      </c>
      <c r="CE16" s="54">
        <f>IF(AND('20'!CE16&lt;&gt;"",'20'!CE16&lt;&gt;"Falta"),'20'!CE16/20,"")</f>
        <v>0.8</v>
      </c>
      <c r="CF16" s="54" t="str">
        <f>IF(AND('20'!CF16&lt;&gt;"",'20'!CF16&lt;&gt;"Falta"),'20'!CF16/20,"")</f>
        <v/>
      </c>
      <c r="CG16" s="54">
        <f>IF(AND('20'!CG16&lt;&gt;"",'20'!CG16&lt;&gt;"Falta"),'20'!CG16/20,"")</f>
        <v>0.75</v>
      </c>
      <c r="CH16" s="54">
        <f>IF(AND('20'!CH16&lt;&gt;"",'20'!CH16&lt;&gt;"Falta"),'20'!CH16/20,"")</f>
        <v>1</v>
      </c>
      <c r="CI16" s="54">
        <f>IF(AND('20'!CI16&lt;&gt;"",'20'!CI16&lt;&gt;"Falta"),'20'!CI16/20,"")</f>
        <v>0.5</v>
      </c>
      <c r="CJ16" s="54">
        <f>IF(AND('20'!CJ16&lt;&gt;"",'20'!CJ16&lt;&gt;"Falta"),'20'!CJ16/20,"")</f>
        <v>0.6</v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>
        <f>IF(AND('20'!DI16&lt;&gt;"",'20'!DI16&lt;&gt;"Falta"),'20'!DI16/20,"")</f>
        <v>0.95</v>
      </c>
      <c r="DJ16" s="54">
        <f>IF(AND('20'!DJ16&lt;&gt;"",'20'!DJ16&lt;&gt;"Falta"),'20'!DJ16/20,"")</f>
        <v>0.7</v>
      </c>
      <c r="DK16" s="54">
        <f>IF(AND('20'!DK16&lt;&gt;"",'20'!DK16&lt;&gt;"Falta"),'20'!DK16/20,"")</f>
        <v>0.75</v>
      </c>
      <c r="DL16" s="54">
        <f>IF(AND('20'!DL16&lt;&gt;"",'20'!DL16&lt;&gt;"Falta"),'20'!DL16/20,"")</f>
        <v>0.5</v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>
        <f>IF(AND('20'!EC16&lt;&gt;"",'20'!EC16&lt;&gt;"Falta"),'20'!EC16/20,"")</f>
        <v>0.75</v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>
        <f>IF(AND('20'!ES16&lt;&gt;"",'20'!ES16&lt;&gt;"Falta"),'20'!ES16/20,"")</f>
        <v>0.8</v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>
        <f>IF(AND('20'!FI16&lt;&gt;"",'20'!FI16&lt;&gt;"Falta"),'20'!FI16/20,"")</f>
        <v>0.6</v>
      </c>
      <c r="FJ16" s="54">
        <f>IF(AND('20'!FJ16&lt;&gt;"",'20'!FJ16&lt;&gt;"Falta"),'20'!FJ16/20,"")</f>
        <v>1</v>
      </c>
      <c r="FK16" s="54">
        <f>IF(AND('20'!FK16&lt;&gt;"",'20'!FK16&lt;&gt;"Falta"),'20'!FK16/20,"")</f>
        <v>0.75</v>
      </c>
      <c r="FL16" s="54">
        <f>IF(AND('20'!FL16&lt;&gt;"",'20'!FL16&lt;&gt;"Falta"),'20'!FL16/20,"")</f>
        <v>0.8</v>
      </c>
    </row>
    <row r="17" spans="2:168" x14ac:dyDescent="0.25">
      <c r="B17" s="42" t="str">
        <f>IF(ISBLANK('Nota de Estudiantes'!B17),"",'Nota de Estudiantes'!B17)</f>
        <v>11</v>
      </c>
      <c r="C17" s="42" t="str">
        <f>IF(ISBLANK('Nota de Estudiantes'!C17),"",'Nota de Estudiantes'!C17)</f>
        <v>GIRALDO SARMIENTO, ANDRES FELIX</v>
      </c>
      <c r="D17" s="38" t="str">
        <f>IF(ISBLANK('Nota de Estudiantes'!D17),"",'Nota de Estudiantes'!D17)</f>
        <v>05</v>
      </c>
      <c r="E17" s="54">
        <f>IF(AND('20'!E17&lt;&gt;"",'20'!E17&lt;&gt;"Falta"),'20'!E17/20,"")</f>
        <v>1</v>
      </c>
      <c r="F17" s="54">
        <f>IF(AND('20'!F17&lt;&gt;"",'20'!F17&lt;&gt;"Falta"),'20'!F17/20,"")</f>
        <v>0.8</v>
      </c>
      <c r="G17" s="54">
        <f>IF(AND('20'!G17&lt;&gt;"",'20'!G17&lt;&gt;"Falta"),'20'!G17/20,"")</f>
        <v>0.75</v>
      </c>
      <c r="H17" s="54" t="str">
        <f>IF(AND('20'!H17&lt;&gt;"",'20'!H17&lt;&gt;"Falta"),'20'!H17/20,"")</f>
        <v/>
      </c>
      <c r="I17" s="54">
        <f>IF(AND('20'!I17&lt;&gt;"",'20'!I17&lt;&gt;"Falta"),'20'!I17/20,"")</f>
        <v>0.75</v>
      </c>
      <c r="J17" s="54">
        <f>IF(AND('20'!J17&lt;&gt;"",'20'!J17&lt;&gt;"Falta"),'20'!J17/20,"")</f>
        <v>0.8</v>
      </c>
      <c r="K17" s="54">
        <f>IF(AND('20'!K17&lt;&gt;"",'20'!K17&lt;&gt;"Falta"),'20'!K17/20,"")</f>
        <v>0.6</v>
      </c>
      <c r="L17" s="54">
        <f>IF(AND('20'!L17&lt;&gt;"",'20'!L17&lt;&gt;"Falta"),'20'!L17/20,"")</f>
        <v>0.6</v>
      </c>
      <c r="M17" s="54">
        <f>IF(AND('20'!M17&lt;&gt;"",'20'!M17&lt;&gt;"Falta"),'20'!M17/20,"")</f>
        <v>1</v>
      </c>
      <c r="N17" s="54">
        <f>IF(AND('20'!N17&lt;&gt;"",'20'!N17&lt;&gt;"Falta"),'20'!N17/20,"")</f>
        <v>1</v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>
        <f>IF(AND('20'!Q17&lt;&gt;"",'20'!Q17&lt;&gt;"Falta"),'20'!Q17/20,"")</f>
        <v>0.8</v>
      </c>
      <c r="R17" s="54">
        <f>IF(AND('20'!R17&lt;&gt;"",'20'!R17&lt;&gt;"Falta"),'20'!R17/20,"")</f>
        <v>0.6</v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>
        <f>IF(AND('20'!U17&lt;&gt;"",'20'!U17&lt;&gt;"Falta"),'20'!U17/20,"")</f>
        <v>0.75</v>
      </c>
      <c r="V17" s="54">
        <f>IF(AND('20'!V17&lt;&gt;"",'20'!V17&lt;&gt;"Falta"),'20'!V17/20,"")</f>
        <v>1</v>
      </c>
      <c r="W17" s="54">
        <f>IF(AND('20'!W17&lt;&gt;"",'20'!W17&lt;&gt;"Falta"),'20'!W17/20,"")</f>
        <v>0.8</v>
      </c>
      <c r="X17" s="54" t="str">
        <f>IF(AND('20'!X17&lt;&gt;"",'20'!X17&lt;&gt;"Falta"),'20'!X17/20,"")</f>
        <v/>
      </c>
      <c r="Y17" s="54">
        <f>IF(AND('20'!Y17&lt;&gt;"",'20'!Y17&lt;&gt;"Falta"),'20'!Y17/20,"")</f>
        <v>0.85</v>
      </c>
      <c r="Z17" s="54">
        <f>IF(AND('20'!Z17&lt;&gt;"",'20'!Z17&lt;&gt;"Falta"),'20'!Z17/20,"")</f>
        <v>0.45</v>
      </c>
      <c r="AA17" s="54">
        <f>IF(AND('20'!AA17&lt;&gt;"",'20'!AA17&lt;&gt;"Falta"),'20'!AA17/20,"")</f>
        <v>0.7</v>
      </c>
      <c r="AB17" s="54">
        <f>IF(AND('20'!AB17&lt;&gt;"",'20'!AB17&lt;&gt;"Falta"),'20'!AB17/20,"")</f>
        <v>0.8</v>
      </c>
      <c r="AC17" s="54">
        <f>IF(AND('20'!AC17&lt;&gt;"",'20'!AC17&lt;&gt;"Falta"),'20'!AC17/20,"")</f>
        <v>0.5</v>
      </c>
      <c r="AD17" s="54">
        <f>IF(AND('20'!AD17&lt;&gt;"",'20'!AD17&lt;&gt;"Falta"),'20'!AD17/20,"")</f>
        <v>0.8</v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>
        <f>IF(AND('20'!AK17&lt;&gt;"",'20'!AK17&lt;&gt;"Falta"),'20'!AK17/20,"")</f>
        <v>0.65</v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>
        <f>IF(AND('20'!AS17&lt;&gt;"",'20'!AS17&lt;&gt;"Falta"),'20'!AS17/20,"")</f>
        <v>0.5</v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>
        <f>IF(AND('20'!BA17&lt;&gt;"",'20'!BA17&lt;&gt;"Falta"),'20'!BA17/20,"")</f>
        <v>0.65</v>
      </c>
      <c r="BB17" s="54">
        <f>IF(AND('20'!BB17&lt;&gt;"",'20'!BB17&lt;&gt;"Falta"),'20'!BB17/20,"")</f>
        <v>0.75</v>
      </c>
      <c r="BC17" s="54">
        <f>IF(AND('20'!BC17&lt;&gt;"",'20'!BC17&lt;&gt;"Falta"),'20'!BC17/20,"")</f>
        <v>0.8</v>
      </c>
      <c r="BD17" s="54" t="str">
        <f>IF(AND('20'!BD17&lt;&gt;"",'20'!BD17&lt;&gt;"Falta"),'20'!BD17/20,"")</f>
        <v/>
      </c>
      <c r="BE17" s="54">
        <f>IF(AND('20'!BE17&lt;&gt;"",'20'!BE17&lt;&gt;"Falta"),'20'!BE17/20,"")</f>
        <v>0.9</v>
      </c>
      <c r="BF17" s="54">
        <f>IF(AND('20'!BF17&lt;&gt;"",'20'!BF17&lt;&gt;"Falta"),'20'!BF17/20,"")</f>
        <v>0.85</v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>
        <f>IF(AND('20'!BI17&lt;&gt;"",'20'!BI17&lt;&gt;"Falta"),'20'!BI17/20,"")</f>
        <v>0.5</v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>
        <f>IF(AND('20'!BU17&lt;&gt;"",'20'!BU17&lt;&gt;"Falta"),'20'!BU17/20,"")</f>
        <v>0.85</v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>
        <f>IF(AND('20'!BY17&lt;&gt;"",'20'!BY17&lt;&gt;"Falta"),'20'!BY17/20,"")</f>
        <v>1</v>
      </c>
      <c r="BZ17" s="54">
        <f>IF(AND('20'!BZ17&lt;&gt;"",'20'!BZ17&lt;&gt;"Falta"),'20'!BZ17/20,"")</f>
        <v>0.75</v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>
        <f>IF(AND('20'!CC17&lt;&gt;"",'20'!CC17&lt;&gt;"Falta"),'20'!CC17/20,"")</f>
        <v>0.6</v>
      </c>
      <c r="CD17" s="54">
        <f>IF(AND('20'!CD17&lt;&gt;"",'20'!CD17&lt;&gt;"Falta"),'20'!CD17/20,"")</f>
        <v>0.5</v>
      </c>
      <c r="CE17" s="54">
        <f>IF(AND('20'!CE17&lt;&gt;"",'20'!CE17&lt;&gt;"Falta"),'20'!CE17/20,"")</f>
        <v>1</v>
      </c>
      <c r="CF17" s="54" t="str">
        <f>IF(AND('20'!CF17&lt;&gt;"",'20'!CF17&lt;&gt;"Falta"),'20'!CF17/20,"")</f>
        <v/>
      </c>
      <c r="CG17" s="54">
        <f>IF(AND('20'!CG17&lt;&gt;"",'20'!CG17&lt;&gt;"Falta"),'20'!CG17/20,"")</f>
        <v>1</v>
      </c>
      <c r="CH17" s="54">
        <f>IF(AND('20'!CH17&lt;&gt;"",'20'!CH17&lt;&gt;"Falta"),'20'!CH17/20,"")</f>
        <v>0.8</v>
      </c>
      <c r="CI17" s="54">
        <f>IF(AND('20'!CI17&lt;&gt;"",'20'!CI17&lt;&gt;"Falta"),'20'!CI17/20,"")</f>
        <v>0.5</v>
      </c>
      <c r="CJ17" s="54">
        <f>IF(AND('20'!CJ17&lt;&gt;"",'20'!CJ17&lt;&gt;"Falta"),'20'!CJ17/20,"")</f>
        <v>1</v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>
        <f>IF(AND('20'!DI17&lt;&gt;"",'20'!DI17&lt;&gt;"Falta"),'20'!DI17/20,"")</f>
        <v>1</v>
      </c>
      <c r="DJ17" s="54">
        <f>IF(AND('20'!DJ17&lt;&gt;"",'20'!DJ17&lt;&gt;"Falta"),'20'!DJ17/20,"")</f>
        <v>1</v>
      </c>
      <c r="DK17" s="54">
        <f>IF(AND('20'!DK17&lt;&gt;"",'20'!DK17&lt;&gt;"Falta"),'20'!DK17/20,"")</f>
        <v>0.95</v>
      </c>
      <c r="DL17" s="54">
        <f>IF(AND('20'!DL17&lt;&gt;"",'20'!DL17&lt;&gt;"Falta"),'20'!DL17/20,"")</f>
        <v>0.6</v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>
        <f>IF(AND('20'!EC17&lt;&gt;"",'20'!EC17&lt;&gt;"Falta"),'20'!EC17/20,"")</f>
        <v>0.5</v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>
        <f>IF(AND('20'!ES17&lt;&gt;"",'20'!ES17&lt;&gt;"Falta"),'20'!ES17/20,"")</f>
        <v>0.85</v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>
        <f>IF(AND('20'!FI17&lt;&gt;"",'20'!FI17&lt;&gt;"Falta"),'20'!FI17/20,"")</f>
        <v>0.75</v>
      </c>
      <c r="FJ17" s="54">
        <f>IF(AND('20'!FJ17&lt;&gt;"",'20'!FJ17&lt;&gt;"Falta"),'20'!FJ17/20,"")</f>
        <v>0.8</v>
      </c>
      <c r="FK17" s="54">
        <f>IF(AND('20'!FK17&lt;&gt;"",'20'!FK17&lt;&gt;"Falta"),'20'!FK17/20,"")</f>
        <v>0.75</v>
      </c>
      <c r="FL17" s="54">
        <f>IF(AND('20'!FL17&lt;&gt;"",'20'!FL17&lt;&gt;"Falta"),'20'!FL17/20,"")</f>
        <v>0.8</v>
      </c>
    </row>
    <row r="18" spans="2:168" x14ac:dyDescent="0.25">
      <c r="B18" s="42" t="str">
        <f>IF(ISBLANK('Nota de Estudiantes'!B18),"",'Nota de Estudiantes'!B18)</f>
        <v>12</v>
      </c>
      <c r="C18" s="42" t="str">
        <f>IF(ISBLANK('Nota de Estudiantes'!C18),"",'Nota de Estudiantes'!C18)</f>
        <v>GOICOCHEA BACON, JONATAN VLADIMIR</v>
      </c>
      <c r="D18" s="38" t="str">
        <f>IF(ISBLANK('Nota de Estudiantes'!D18),"",'Nota de Estudiantes'!D18)</f>
        <v>04</v>
      </c>
      <c r="E18" s="54">
        <f>IF(AND('20'!E18&lt;&gt;"",'20'!E18&lt;&gt;"Falta"),'20'!E18/20,"")</f>
        <v>0.8</v>
      </c>
      <c r="F18" s="54">
        <f>IF(AND('20'!F18&lt;&gt;"",'20'!F18&lt;&gt;"Falta"),'20'!F18/20,"")</f>
        <v>0.8</v>
      </c>
      <c r="G18" s="54">
        <f>IF(AND('20'!G18&lt;&gt;"",'20'!G18&lt;&gt;"Falta"),'20'!G18/20,"")</f>
        <v>1</v>
      </c>
      <c r="H18" s="54" t="str">
        <f>IF(AND('20'!H18&lt;&gt;"",'20'!H18&lt;&gt;"Falta"),'20'!H18/20,"")</f>
        <v/>
      </c>
      <c r="I18" s="54">
        <f>IF(AND('20'!I18&lt;&gt;"",'20'!I18&lt;&gt;"Falta"),'20'!I18/20,"")</f>
        <v>0.7</v>
      </c>
      <c r="J18" s="54">
        <f>IF(AND('20'!J18&lt;&gt;"",'20'!J18&lt;&gt;"Falta"),'20'!J18/20,"")</f>
        <v>0.8</v>
      </c>
      <c r="K18" s="54">
        <f>IF(AND('20'!K18&lt;&gt;"",'20'!K18&lt;&gt;"Falta"),'20'!K18/20,"")</f>
        <v>0.8</v>
      </c>
      <c r="L18" s="54">
        <f>IF(AND('20'!L18&lt;&gt;"",'20'!L18&lt;&gt;"Falta"),'20'!L18/20,"")</f>
        <v>0.6</v>
      </c>
      <c r="M18" s="54">
        <f>IF(AND('20'!M18&lt;&gt;"",'20'!M18&lt;&gt;"Falta"),'20'!M18/20,"")</f>
        <v>0.75</v>
      </c>
      <c r="N18" s="54">
        <f>IF(AND('20'!N18&lt;&gt;"",'20'!N18&lt;&gt;"Falta"),'20'!N18/20,"")</f>
        <v>0.5</v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>
        <f>IF(AND('20'!Q18&lt;&gt;"",'20'!Q18&lt;&gt;"Falta"),'20'!Q18/20,"")</f>
        <v>0.8</v>
      </c>
      <c r="R18" s="54">
        <f>IF(AND('20'!R18&lt;&gt;"",'20'!R18&lt;&gt;"Falta"),'20'!R18/20,"")</f>
        <v>1</v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>
        <f>IF(AND('20'!U18&lt;&gt;"",'20'!U18&lt;&gt;"Falta"),'20'!U18/20,"")</f>
        <v>1</v>
      </c>
      <c r="V18" s="54">
        <f>IF(AND('20'!V18&lt;&gt;"",'20'!V18&lt;&gt;"Falta"),'20'!V18/20,"")</f>
        <v>0.8</v>
      </c>
      <c r="W18" s="54">
        <f>IF(AND('20'!W18&lt;&gt;"",'20'!W18&lt;&gt;"Falta"),'20'!W18/20,"")</f>
        <v>0.75</v>
      </c>
      <c r="X18" s="54" t="str">
        <f>IF(AND('20'!X18&lt;&gt;"",'20'!X18&lt;&gt;"Falta"),'20'!X18/20,"")</f>
        <v/>
      </c>
      <c r="Y18" s="54">
        <f>IF(AND('20'!Y18&lt;&gt;"",'20'!Y18&lt;&gt;"Falta"),'20'!Y18/20,"")</f>
        <v>0.65</v>
      </c>
      <c r="Z18" s="54">
        <f>IF(AND('20'!Z18&lt;&gt;"",'20'!Z18&lt;&gt;"Falta"),'20'!Z18/20,"")</f>
        <v>0.45</v>
      </c>
      <c r="AA18" s="54">
        <f>IF(AND('20'!AA18&lt;&gt;"",'20'!AA18&lt;&gt;"Falta"),'20'!AA18/20,"")</f>
        <v>0.95</v>
      </c>
      <c r="AB18" s="54">
        <f>IF(AND('20'!AB18&lt;&gt;"",'20'!AB18&lt;&gt;"Falta"),'20'!AB18/20,"")</f>
        <v>0.5</v>
      </c>
      <c r="AC18" s="54">
        <f>IF(AND('20'!AC18&lt;&gt;"",'20'!AC18&lt;&gt;"Falta"),'20'!AC18/20,"")</f>
        <v>0.45</v>
      </c>
      <c r="AD18" s="54">
        <f>IF(AND('20'!AD18&lt;&gt;"",'20'!AD18&lt;&gt;"Falta"),'20'!AD18/20,"")</f>
        <v>0.85</v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>
        <f>IF(AND('20'!AK18&lt;&gt;"",'20'!AK18&lt;&gt;"Falta"),'20'!AK18/20,"")</f>
        <v>0.75</v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>
        <f>IF(AND('20'!AS18&lt;&gt;"",'20'!AS18&lt;&gt;"Falta"),'20'!AS18/20,"")</f>
        <v>0.85</v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>
        <f>IF(AND('20'!BA18&lt;&gt;"",'20'!BA18&lt;&gt;"Falta"),'20'!BA18/20,"")</f>
        <v>0.85</v>
      </c>
      <c r="BB18" s="54">
        <f>IF(AND('20'!BB18&lt;&gt;"",'20'!BB18&lt;&gt;"Falta"),'20'!BB18/20,"")</f>
        <v>1</v>
      </c>
      <c r="BC18" s="54">
        <f>IF(AND('20'!BC18&lt;&gt;"",'20'!BC18&lt;&gt;"Falta"),'20'!BC18/20,"")</f>
        <v>0.8</v>
      </c>
      <c r="BD18" s="54" t="str">
        <f>IF(AND('20'!BD18&lt;&gt;"",'20'!BD18&lt;&gt;"Falta"),'20'!BD18/20,"")</f>
        <v/>
      </c>
      <c r="BE18" s="54">
        <f>IF(AND('20'!BE18&lt;&gt;"",'20'!BE18&lt;&gt;"Falta"),'20'!BE18/20,"")</f>
        <v>0.6</v>
      </c>
      <c r="BF18" s="54">
        <f>IF(AND('20'!BF18&lt;&gt;"",'20'!BF18&lt;&gt;"Falta"),'20'!BF18/20,"")</f>
        <v>0.5</v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>
        <f>IF(AND('20'!BI18&lt;&gt;"",'20'!BI18&lt;&gt;"Falta"),'20'!BI18/20,"")</f>
        <v>0.6</v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>
        <f>IF(AND('20'!BU18&lt;&gt;"",'20'!BU18&lt;&gt;"Falta"),'20'!BU18/20,"")</f>
        <v>0.5</v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>
        <f>IF(AND('20'!BY18&lt;&gt;"",'20'!BY18&lt;&gt;"Falta"),'20'!BY18/20,"")</f>
        <v>1</v>
      </c>
      <c r="BZ18" s="54">
        <f>IF(AND('20'!BZ18&lt;&gt;"",'20'!BZ18&lt;&gt;"Falta"),'20'!BZ18/20,"")</f>
        <v>1</v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>
        <f>IF(AND('20'!CC18&lt;&gt;"",'20'!CC18&lt;&gt;"Falta"),'20'!CC18/20,"")</f>
        <v>0.8</v>
      </c>
      <c r="CD18" s="54">
        <f>IF(AND('20'!CD18&lt;&gt;"",'20'!CD18&lt;&gt;"Falta"),'20'!CD18/20,"")</f>
        <v>1</v>
      </c>
      <c r="CE18" s="54">
        <f>IF(AND('20'!CE18&lt;&gt;"",'20'!CE18&lt;&gt;"Falta"),'20'!CE18/20,"")</f>
        <v>1</v>
      </c>
      <c r="CF18" s="54" t="str">
        <f>IF(AND('20'!CF18&lt;&gt;"",'20'!CF18&lt;&gt;"Falta"),'20'!CF18/20,"")</f>
        <v/>
      </c>
      <c r="CG18" s="54">
        <f>IF(AND('20'!CG18&lt;&gt;"",'20'!CG18&lt;&gt;"Falta"),'20'!CG18/20,"")</f>
        <v>0.75</v>
      </c>
      <c r="CH18" s="54">
        <f>IF(AND('20'!CH18&lt;&gt;"",'20'!CH18&lt;&gt;"Falta"),'20'!CH18/20,"")</f>
        <v>1</v>
      </c>
      <c r="CI18" s="54">
        <f>IF(AND('20'!CI18&lt;&gt;"",'20'!CI18&lt;&gt;"Falta"),'20'!CI18/20,"")</f>
        <v>0.75</v>
      </c>
      <c r="CJ18" s="54">
        <f>IF(AND('20'!CJ18&lt;&gt;"",'20'!CJ18&lt;&gt;"Falta"),'20'!CJ18/20,"")</f>
        <v>0.8</v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>
        <f>IF(AND('20'!DI18&lt;&gt;"",'20'!DI18&lt;&gt;"Falta"),'20'!DI18/20,"")</f>
        <v>0.4</v>
      </c>
      <c r="DJ18" s="54">
        <f>IF(AND('20'!DJ18&lt;&gt;"",'20'!DJ18&lt;&gt;"Falta"),'20'!DJ18/20,"")</f>
        <v>0.7</v>
      </c>
      <c r="DK18" s="54">
        <f>IF(AND('20'!DK18&lt;&gt;"",'20'!DK18&lt;&gt;"Falta"),'20'!DK18/20,"")</f>
        <v>0.55000000000000004</v>
      </c>
      <c r="DL18" s="54">
        <f>IF(AND('20'!DL18&lt;&gt;"",'20'!DL18&lt;&gt;"Falta"),'20'!DL18/20,"")</f>
        <v>0.4</v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>
        <f>IF(AND('20'!EC18&lt;&gt;"",'20'!EC18&lt;&gt;"Falta"),'20'!EC18/20,"")</f>
        <v>0.5</v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>
        <f>IF(AND('20'!ES18&lt;&gt;"",'20'!ES18&lt;&gt;"Falta"),'20'!ES18/20,"")</f>
        <v>0.75</v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>
        <f>IF(AND('20'!FI18&lt;&gt;"",'20'!FI18&lt;&gt;"Falta"),'20'!FI18/20,"")</f>
        <v>0.9</v>
      </c>
      <c r="FJ18" s="54">
        <f>IF(AND('20'!FJ18&lt;&gt;"",'20'!FJ18&lt;&gt;"Falta"),'20'!FJ18/20,"")</f>
        <v>0.8</v>
      </c>
      <c r="FK18" s="54">
        <f>IF(AND('20'!FK18&lt;&gt;"",'20'!FK18&lt;&gt;"Falta"),'20'!FK18/20,"")</f>
        <v>0.75</v>
      </c>
      <c r="FL18" s="54">
        <f>IF(AND('20'!FL18&lt;&gt;"",'20'!FL18&lt;&gt;"Falta"),'20'!FL18/20,"")</f>
        <v>0.8</v>
      </c>
    </row>
    <row r="19" spans="2:168" x14ac:dyDescent="0.25">
      <c r="B19" s="42" t="str">
        <f>IF(ISBLANK('Nota de Estudiantes'!B19),"",'Nota de Estudiantes'!B19)</f>
        <v>13</v>
      </c>
      <c r="C19" s="42" t="str">
        <f>IF(ISBLANK('Nota de Estudiantes'!C19),"",'Nota de Estudiantes'!C19)</f>
        <v>GUZMAN GUTIERREZ, GABRIEL</v>
      </c>
      <c r="D19" s="38" t="str">
        <f>IF(ISBLANK('Nota de Estudiantes'!D19),"",'Nota de Estudiantes'!D19)</f>
        <v>02</v>
      </c>
      <c r="E19" s="54">
        <f>IF(AND('20'!E19&lt;&gt;"",'20'!E19&lt;&gt;"Falta"),'20'!E19/20,"")</f>
        <v>1</v>
      </c>
      <c r="F19" s="54">
        <f>IF(AND('20'!F19&lt;&gt;"",'20'!F19&lt;&gt;"Falta"),'20'!F19/20,"")</f>
        <v>0.8</v>
      </c>
      <c r="G19" s="54">
        <f>IF(AND('20'!G19&lt;&gt;"",'20'!G19&lt;&gt;"Falta"),'20'!G19/20,"")</f>
        <v>0.75</v>
      </c>
      <c r="H19" s="54" t="str">
        <f>IF(AND('20'!H19&lt;&gt;"",'20'!H19&lt;&gt;"Falta"),'20'!H19/20,"")</f>
        <v/>
      </c>
      <c r="I19" s="54">
        <f>IF(AND('20'!I19&lt;&gt;"",'20'!I19&lt;&gt;"Falta"),'20'!I19/20,"")</f>
        <v>0.4</v>
      </c>
      <c r="J19" s="54">
        <f>IF(AND('20'!J19&lt;&gt;"",'20'!J19&lt;&gt;"Falta"),'20'!J19/20,"")</f>
        <v>1</v>
      </c>
      <c r="K19" s="54">
        <f>IF(AND('20'!K19&lt;&gt;"",'20'!K19&lt;&gt;"Falta"),'20'!K19/20,"")</f>
        <v>0.8</v>
      </c>
      <c r="L19" s="54">
        <f>IF(AND('20'!L19&lt;&gt;"",'20'!L19&lt;&gt;"Falta"),'20'!L19/20,"")</f>
        <v>0.8</v>
      </c>
      <c r="M19" s="54">
        <f>IF(AND('20'!M19&lt;&gt;"",'20'!M19&lt;&gt;"Falta"),'20'!M19/20,"")</f>
        <v>0.5</v>
      </c>
      <c r="N19" s="54">
        <f>IF(AND('20'!N19&lt;&gt;"",'20'!N19&lt;&gt;"Falta"),'20'!N19/20,"")</f>
        <v>0.5</v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>
        <f>IF(AND('20'!Q19&lt;&gt;"",'20'!Q19&lt;&gt;"Falta"),'20'!Q19/20,"")</f>
        <v>1</v>
      </c>
      <c r="R19" s="54">
        <f>IF(AND('20'!R19&lt;&gt;"",'20'!R19&lt;&gt;"Falta"),'20'!R19/20,"")</f>
        <v>0.6</v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>
        <f>IF(AND('20'!U19&lt;&gt;"",'20'!U19&lt;&gt;"Falta"),'20'!U19/20,"")</f>
        <v>0.75</v>
      </c>
      <c r="V19" s="54">
        <f>IF(AND('20'!V19&lt;&gt;"",'20'!V19&lt;&gt;"Falta"),'20'!V19/20,"")</f>
        <v>0.8</v>
      </c>
      <c r="W19" s="54">
        <f>IF(AND('20'!W19&lt;&gt;"",'20'!W19&lt;&gt;"Falta"),'20'!W19/20,"")</f>
        <v>0.6</v>
      </c>
      <c r="X19" s="54" t="str">
        <f>IF(AND('20'!X19&lt;&gt;"",'20'!X19&lt;&gt;"Falta"),'20'!X19/20,"")</f>
        <v/>
      </c>
      <c r="Y19" s="54">
        <f>IF(AND('20'!Y19&lt;&gt;"",'20'!Y19&lt;&gt;"Falta"),'20'!Y19/20,"")</f>
        <v>0.7</v>
      </c>
      <c r="Z19" s="54">
        <f>IF(AND('20'!Z19&lt;&gt;"",'20'!Z19&lt;&gt;"Falta"),'20'!Z19/20,"")</f>
        <v>0.45</v>
      </c>
      <c r="AA19" s="54">
        <f>IF(AND('20'!AA19&lt;&gt;"",'20'!AA19&lt;&gt;"Falta"),'20'!AA19/20,"")</f>
        <v>0.9</v>
      </c>
      <c r="AB19" s="54">
        <f>IF(AND('20'!AB19&lt;&gt;"",'20'!AB19&lt;&gt;"Falta"),'20'!AB19/20,"")</f>
        <v>0.8</v>
      </c>
      <c r="AC19" s="54">
        <f>IF(AND('20'!AC19&lt;&gt;"",'20'!AC19&lt;&gt;"Falta"),'20'!AC19/20,"")</f>
        <v>0.7</v>
      </c>
      <c r="AD19" s="54">
        <f>IF(AND('20'!AD19&lt;&gt;"",'20'!AD19&lt;&gt;"Falta"),'20'!AD19/20,"")</f>
        <v>0.95</v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>
        <f>IF(AND('20'!AK19&lt;&gt;"",'20'!AK19&lt;&gt;"Falta"),'20'!AK19/20,"")</f>
        <v>0.5</v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>
        <f>IF(AND('20'!AS19&lt;&gt;"",'20'!AS19&lt;&gt;"Falta"),'20'!AS19/20,"")</f>
        <v>0.5</v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>
        <f>IF(AND('20'!BA19&lt;&gt;"",'20'!BA19&lt;&gt;"Falta"),'20'!BA19/20,"")</f>
        <v>0.7</v>
      </c>
      <c r="BB19" s="54">
        <f>IF(AND('20'!BB19&lt;&gt;"",'20'!BB19&lt;&gt;"Falta"),'20'!BB19/20,"")</f>
        <v>0.45</v>
      </c>
      <c r="BC19" s="54">
        <f>IF(AND('20'!BC19&lt;&gt;"",'20'!BC19&lt;&gt;"Falta"),'20'!BC19/20,"")</f>
        <v>0.75</v>
      </c>
      <c r="BD19" s="54" t="str">
        <f>IF(AND('20'!BD19&lt;&gt;"",'20'!BD19&lt;&gt;"Falta"),'20'!BD19/20,"")</f>
        <v/>
      </c>
      <c r="BE19" s="54">
        <f>IF(AND('20'!BE19&lt;&gt;"",'20'!BE19&lt;&gt;"Falta"),'20'!BE19/20,"")</f>
        <v>0.8</v>
      </c>
      <c r="BF19" s="54">
        <f>IF(AND('20'!BF19&lt;&gt;"",'20'!BF19&lt;&gt;"Falta"),'20'!BF19/20,"")</f>
        <v>0.75</v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>
        <f>IF(AND('20'!BI19&lt;&gt;"",'20'!BI19&lt;&gt;"Falta"),'20'!BI19/20,"")</f>
        <v>1</v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>
        <f>IF(AND('20'!BU19&lt;&gt;"",'20'!BU19&lt;&gt;"Falta"),'20'!BU19/20,"")</f>
        <v>0.75</v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>
        <f>IF(AND('20'!BY19&lt;&gt;"",'20'!BY19&lt;&gt;"Falta"),'20'!BY19/20,"")</f>
        <v>0.8</v>
      </c>
      <c r="BZ19" s="54">
        <f>IF(AND('20'!BZ19&lt;&gt;"",'20'!BZ19&lt;&gt;"Falta"),'20'!BZ19/20,"")</f>
        <v>1</v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>
        <f>IF(AND('20'!CC19&lt;&gt;"",'20'!CC19&lt;&gt;"Falta"),'20'!CC19/20,"")</f>
        <v>0.6</v>
      </c>
      <c r="CD19" s="54">
        <f>IF(AND('20'!CD19&lt;&gt;"",'20'!CD19&lt;&gt;"Falta"),'20'!CD19/20,"")</f>
        <v>0.75</v>
      </c>
      <c r="CE19" s="54">
        <f>IF(AND('20'!CE19&lt;&gt;"",'20'!CE19&lt;&gt;"Falta"),'20'!CE19/20,"")</f>
        <v>0.8</v>
      </c>
      <c r="CF19" s="54" t="str">
        <f>IF(AND('20'!CF19&lt;&gt;"",'20'!CF19&lt;&gt;"Falta"),'20'!CF19/20,"")</f>
        <v/>
      </c>
      <c r="CG19" s="54">
        <f>IF(AND('20'!CG19&lt;&gt;"",'20'!CG19&lt;&gt;"Falta"),'20'!CG19/20,"")</f>
        <v>0.75</v>
      </c>
      <c r="CH19" s="54">
        <f>IF(AND('20'!CH19&lt;&gt;"",'20'!CH19&lt;&gt;"Falta"),'20'!CH19/20,"")</f>
        <v>1</v>
      </c>
      <c r="CI19" s="54">
        <f>IF(AND('20'!CI19&lt;&gt;"",'20'!CI19&lt;&gt;"Falta"),'20'!CI19/20,"")</f>
        <v>0.75</v>
      </c>
      <c r="CJ19" s="54">
        <f>IF(AND('20'!CJ19&lt;&gt;"",'20'!CJ19&lt;&gt;"Falta"),'20'!CJ19/20,"")</f>
        <v>0.8</v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>
        <f>IF(AND('20'!DI19&lt;&gt;"",'20'!DI19&lt;&gt;"Falta"),'20'!DI19/20,"")</f>
        <v>0.45</v>
      </c>
      <c r="DJ19" s="54">
        <f>IF(AND('20'!DJ19&lt;&gt;"",'20'!DJ19&lt;&gt;"Falta"),'20'!DJ19/20,"")</f>
        <v>0.9</v>
      </c>
      <c r="DK19" s="54">
        <f>IF(AND('20'!DK19&lt;&gt;"",'20'!DK19&lt;&gt;"Falta"),'20'!DK19/20,"")</f>
        <v>0.55000000000000004</v>
      </c>
      <c r="DL19" s="54">
        <f>IF(AND('20'!DL19&lt;&gt;"",'20'!DL19&lt;&gt;"Falta"),'20'!DL19/20,"")</f>
        <v>0.7</v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>
        <f>IF(AND('20'!EC19&lt;&gt;"",'20'!EC19&lt;&gt;"Falta"),'20'!EC19/20,"")</f>
        <v>0.6</v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>
        <f>IF(AND('20'!ES19&lt;&gt;"",'20'!ES19&lt;&gt;"Falta"),'20'!ES19/20,"")</f>
        <v>0.85</v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>
        <f>IF(AND('20'!FI19&lt;&gt;"",'20'!FI19&lt;&gt;"Falta"),'20'!FI19/20,"")</f>
        <v>0.75</v>
      </c>
      <c r="FJ19" s="54">
        <f>IF(AND('20'!FJ19&lt;&gt;"",'20'!FJ19&lt;&gt;"Falta"),'20'!FJ19/20,"")</f>
        <v>0.8</v>
      </c>
      <c r="FK19" s="54">
        <f>IF(AND('20'!FK19&lt;&gt;"",'20'!FK19&lt;&gt;"Falta"),'20'!FK19/20,"")</f>
        <v>0.75</v>
      </c>
      <c r="FL19" s="54">
        <f>IF(AND('20'!FL19&lt;&gt;"",'20'!FL19&lt;&gt;"Falta"),'20'!FL19/20,"")</f>
        <v>0.8</v>
      </c>
    </row>
    <row r="20" spans="2:168" x14ac:dyDescent="0.25">
      <c r="B20" s="42" t="str">
        <f>IF(ISBLANK('Nota de Estudiantes'!B20),"",'Nota de Estudiantes'!B20)</f>
        <v>14</v>
      </c>
      <c r="C20" s="42" t="str">
        <f>IF(ISBLANK('Nota de Estudiantes'!C20),"",'Nota de Estudiantes'!C20)</f>
        <v>HINOJOSA BARRIOS, ZAIDA SANDRA</v>
      </c>
      <c r="D20" s="38" t="str">
        <f>IF(ISBLANK('Nota de Estudiantes'!D20),"",'Nota de Estudiantes'!D20)</f>
        <v>05</v>
      </c>
      <c r="E20" s="54">
        <f>IF(AND('20'!E20&lt;&gt;"",'20'!E20&lt;&gt;"Falta"),'20'!E20/20,"")</f>
        <v>0.8</v>
      </c>
      <c r="F20" s="54">
        <f>IF(AND('20'!F20&lt;&gt;"",'20'!F20&lt;&gt;"Falta"),'20'!F20/20,"")</f>
        <v>0.8</v>
      </c>
      <c r="G20" s="54">
        <f>IF(AND('20'!G20&lt;&gt;"",'20'!G20&lt;&gt;"Falta"),'20'!G20/20,"")</f>
        <v>1</v>
      </c>
      <c r="H20" s="54" t="str">
        <f>IF(AND('20'!H20&lt;&gt;"",'20'!H20&lt;&gt;"Falta"),'20'!H20/20,"")</f>
        <v/>
      </c>
      <c r="I20" s="54">
        <f>IF(AND('20'!I20&lt;&gt;"",'20'!I20&lt;&gt;"Falta"),'20'!I20/20,"")</f>
        <v>0.85</v>
      </c>
      <c r="J20" s="54">
        <f>IF(AND('20'!J20&lt;&gt;"",'20'!J20&lt;&gt;"Falta"),'20'!J20/20,"")</f>
        <v>0.6</v>
      </c>
      <c r="K20" s="54">
        <f>IF(AND('20'!K20&lt;&gt;"",'20'!K20&lt;&gt;"Falta"),'20'!K20/20,"")</f>
        <v>0.6</v>
      </c>
      <c r="L20" s="54">
        <f>IF(AND('20'!L20&lt;&gt;"",'20'!L20&lt;&gt;"Falta"),'20'!L20/20,"")</f>
        <v>0.8</v>
      </c>
      <c r="M20" s="54">
        <f>IF(AND('20'!M20&lt;&gt;"",'20'!M20&lt;&gt;"Falta"),'20'!M20/20,"")</f>
        <v>1</v>
      </c>
      <c r="N20" s="54">
        <f>IF(AND('20'!N20&lt;&gt;"",'20'!N20&lt;&gt;"Falta"),'20'!N20/20,"")</f>
        <v>0.75</v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>
        <f>IF(AND('20'!Q20&lt;&gt;"",'20'!Q20&lt;&gt;"Falta"),'20'!Q20/20,"")</f>
        <v>1</v>
      </c>
      <c r="R20" s="54">
        <f>IF(AND('20'!R20&lt;&gt;"",'20'!R20&lt;&gt;"Falta"),'20'!R20/20,"")</f>
        <v>0.8</v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>
        <f>IF(AND('20'!U20&lt;&gt;"",'20'!U20&lt;&gt;"Falta"),'20'!U20/20,"")</f>
        <v>0.5</v>
      </c>
      <c r="V20" s="54">
        <f>IF(AND('20'!V20&lt;&gt;"",'20'!V20&lt;&gt;"Falta"),'20'!V20/20,"")</f>
        <v>0.6</v>
      </c>
      <c r="W20" s="54">
        <f>IF(AND('20'!W20&lt;&gt;"",'20'!W20&lt;&gt;"Falta"),'20'!W20/20,"")</f>
        <v>0.4</v>
      </c>
      <c r="X20" s="54" t="str">
        <f>IF(AND('20'!X20&lt;&gt;"",'20'!X20&lt;&gt;"Falta"),'20'!X20/20,"")</f>
        <v/>
      </c>
      <c r="Y20" s="54">
        <f>IF(AND('20'!Y20&lt;&gt;"",'20'!Y20&lt;&gt;"Falta"),'20'!Y20/20,"")</f>
        <v>0.9</v>
      </c>
      <c r="Z20" s="54">
        <f>IF(AND('20'!Z20&lt;&gt;"",'20'!Z20&lt;&gt;"Falta"),'20'!Z20/20,"")</f>
        <v>0.65</v>
      </c>
      <c r="AA20" s="54">
        <f>IF(AND('20'!AA20&lt;&gt;"",'20'!AA20&lt;&gt;"Falta"),'20'!AA20/20,"")</f>
        <v>0.95</v>
      </c>
      <c r="AB20" s="54">
        <f>IF(AND('20'!AB20&lt;&gt;"",'20'!AB20&lt;&gt;"Falta"),'20'!AB20/20,"")</f>
        <v>0.45</v>
      </c>
      <c r="AC20" s="54">
        <f>IF(AND('20'!AC20&lt;&gt;"",'20'!AC20&lt;&gt;"Falta"),'20'!AC20/20,"")</f>
        <v>0.75</v>
      </c>
      <c r="AD20" s="54">
        <f>IF(AND('20'!AD20&lt;&gt;"",'20'!AD20&lt;&gt;"Falta"),'20'!AD20/20,"")</f>
        <v>0.45</v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>
        <f>IF(AND('20'!AK20&lt;&gt;"",'20'!AK20&lt;&gt;"Falta"),'20'!AK20/20,"")</f>
        <v>0.8</v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>
        <f>IF(AND('20'!AS20&lt;&gt;"",'20'!AS20&lt;&gt;"Falta"),'20'!AS20/20,"")</f>
        <v>0.8</v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>
        <f>IF(AND('20'!BA20&lt;&gt;"",'20'!BA20&lt;&gt;"Falta"),'20'!BA20/20,"")</f>
        <v>0.6</v>
      </c>
      <c r="BB20" s="54">
        <f>IF(AND('20'!BB20&lt;&gt;"",'20'!BB20&lt;&gt;"Falta"),'20'!BB20/20,"")</f>
        <v>0.7</v>
      </c>
      <c r="BC20" s="54">
        <f>IF(AND('20'!BC20&lt;&gt;"",'20'!BC20&lt;&gt;"Falta"),'20'!BC20/20,"")</f>
        <v>0.45</v>
      </c>
      <c r="BD20" s="54" t="str">
        <f>IF(AND('20'!BD20&lt;&gt;"",'20'!BD20&lt;&gt;"Falta"),'20'!BD20/20,"")</f>
        <v/>
      </c>
      <c r="BE20" s="54">
        <f>IF(AND('20'!BE20&lt;&gt;"",'20'!BE20&lt;&gt;"Falta"),'20'!BE20/20,"")</f>
        <v>1</v>
      </c>
      <c r="BF20" s="54">
        <f>IF(AND('20'!BF20&lt;&gt;"",'20'!BF20&lt;&gt;"Falta"),'20'!BF20/20,"")</f>
        <v>0.85</v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>
        <f>IF(AND('20'!BI20&lt;&gt;"",'20'!BI20&lt;&gt;"Falta"),'20'!BI20/20,"")</f>
        <v>0.8</v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>
        <f>IF(AND('20'!BU20&lt;&gt;"",'20'!BU20&lt;&gt;"Falta"),'20'!BU20/20,"")</f>
        <v>0.85</v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>
        <f>IF(AND('20'!BY20&lt;&gt;"",'20'!BY20&lt;&gt;"Falta"),'20'!BY20/20,"")</f>
        <v>0.8</v>
      </c>
      <c r="BZ20" s="54">
        <f>IF(AND('20'!BZ20&lt;&gt;"",'20'!BZ20&lt;&gt;"Falta"),'20'!BZ20/20,"")</f>
        <v>1</v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>
        <f>IF(AND('20'!CC20&lt;&gt;"",'20'!CC20&lt;&gt;"Falta"),'20'!CC20/20,"")</f>
        <v>1</v>
      </c>
      <c r="CD20" s="54">
        <f>IF(AND('20'!CD20&lt;&gt;"",'20'!CD20&lt;&gt;"Falta"),'20'!CD20/20,"")</f>
        <v>0.75</v>
      </c>
      <c r="CE20" s="54">
        <f>IF(AND('20'!CE20&lt;&gt;"",'20'!CE20&lt;&gt;"Falta"),'20'!CE20/20,"")</f>
        <v>0.8</v>
      </c>
      <c r="CF20" s="54" t="str">
        <f>IF(AND('20'!CF20&lt;&gt;"",'20'!CF20&lt;&gt;"Falta"),'20'!CF20/20,"")</f>
        <v/>
      </c>
      <c r="CG20" s="54">
        <f>IF(AND('20'!CG20&lt;&gt;"",'20'!CG20&lt;&gt;"Falta"),'20'!CG20/20,"")</f>
        <v>0.75</v>
      </c>
      <c r="CH20" s="54">
        <f>IF(AND('20'!CH20&lt;&gt;"",'20'!CH20&lt;&gt;"Falta"),'20'!CH20/20,"")</f>
        <v>0.8</v>
      </c>
      <c r="CI20" s="54">
        <f>IF(AND('20'!CI20&lt;&gt;"",'20'!CI20&lt;&gt;"Falta"),'20'!CI20/20,"")</f>
        <v>0.75</v>
      </c>
      <c r="CJ20" s="54">
        <f>IF(AND('20'!CJ20&lt;&gt;"",'20'!CJ20&lt;&gt;"Falta"),'20'!CJ20/20,"")</f>
        <v>1</v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>
        <f>IF(AND('20'!DI20&lt;&gt;"",'20'!DI20&lt;&gt;"Falta"),'20'!DI20/20,"")</f>
        <v>0.8</v>
      </c>
      <c r="DJ20" s="54">
        <f>IF(AND('20'!DJ20&lt;&gt;"",'20'!DJ20&lt;&gt;"Falta"),'20'!DJ20/20,"")</f>
        <v>0.9</v>
      </c>
      <c r="DK20" s="54">
        <f>IF(AND('20'!DK20&lt;&gt;"",'20'!DK20&lt;&gt;"Falta"),'20'!DK20/20,"")</f>
        <v>0.85</v>
      </c>
      <c r="DL20" s="54">
        <f>IF(AND('20'!DL20&lt;&gt;"",'20'!DL20&lt;&gt;"Falta"),'20'!DL20/20,"")</f>
        <v>0.9</v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>
        <f>IF(AND('20'!EC20&lt;&gt;"",'20'!EC20&lt;&gt;"Falta"),'20'!EC20/20,"")</f>
        <v>0.55000000000000004</v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>
        <f>IF(AND('20'!ES20&lt;&gt;"",'20'!ES20&lt;&gt;"Falta"),'20'!ES20/20,"")</f>
        <v>0.5</v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>
        <f>IF(AND('20'!FI20&lt;&gt;"",'20'!FI20&lt;&gt;"Falta"),'20'!FI20/20,"")</f>
        <v>0.7</v>
      </c>
      <c r="FJ20" s="54">
        <f>IF(AND('20'!FJ20&lt;&gt;"",'20'!FJ20&lt;&gt;"Falta"),'20'!FJ20/20,"")</f>
        <v>0.6</v>
      </c>
      <c r="FK20" s="54">
        <f>IF(AND('20'!FK20&lt;&gt;"",'20'!FK20&lt;&gt;"Falta"),'20'!FK20/20,"")</f>
        <v>1</v>
      </c>
      <c r="FL20" s="54">
        <f>IF(AND('20'!FL20&lt;&gt;"",'20'!FL20&lt;&gt;"Falta"),'20'!FL20/20,"")</f>
        <v>0.8</v>
      </c>
    </row>
    <row r="21" spans="2:168" x14ac:dyDescent="0.25">
      <c r="B21" s="42" t="str">
        <f>IF(ISBLANK('Nota de Estudiantes'!B21),"",'Nota de Estudiantes'!B21)</f>
        <v>15</v>
      </c>
      <c r="C21" s="42" t="str">
        <f>IF(ISBLANK('Nota de Estudiantes'!C21),"",'Nota de Estudiantes'!C21)</f>
        <v>HUAROTO GUTIERREZ, RAFAEL FLAVIO</v>
      </c>
      <c r="D21" s="38" t="str">
        <f>IF(ISBLANK('Nota de Estudiantes'!D21),"",'Nota de Estudiantes'!D21)</f>
        <v>04</v>
      </c>
      <c r="E21" s="54">
        <f>IF(AND('20'!E21&lt;&gt;"",'20'!E21&lt;&gt;"Falta"),'20'!E21/20,"")</f>
        <v>0.6</v>
      </c>
      <c r="F21" s="54">
        <f>IF(AND('20'!F21&lt;&gt;"",'20'!F21&lt;&gt;"Falta"),'20'!F21/20,"")</f>
        <v>1</v>
      </c>
      <c r="G21" s="54">
        <f>IF(AND('20'!G21&lt;&gt;"",'20'!G21&lt;&gt;"Falta"),'20'!G21/20,"")</f>
        <v>0.75</v>
      </c>
      <c r="H21" s="54" t="str">
        <f>IF(AND('20'!H21&lt;&gt;"",'20'!H21&lt;&gt;"Falta"),'20'!H21/20,"")</f>
        <v/>
      </c>
      <c r="I21" s="54">
        <f>IF(AND('20'!I21&lt;&gt;"",'20'!I21&lt;&gt;"Falta"),'20'!I21/20,"")</f>
        <v>0.65</v>
      </c>
      <c r="J21" s="54">
        <f>IF(AND('20'!J21&lt;&gt;"",'20'!J21&lt;&gt;"Falta"),'20'!J21/20,"")</f>
        <v>0.8</v>
      </c>
      <c r="K21" s="54">
        <f>IF(AND('20'!K21&lt;&gt;"",'20'!K21&lt;&gt;"Falta"),'20'!K21/20,"")</f>
        <v>1</v>
      </c>
      <c r="L21" s="54">
        <f>IF(AND('20'!L21&lt;&gt;"",'20'!L21&lt;&gt;"Falta"),'20'!L21/20,"")</f>
        <v>1</v>
      </c>
      <c r="M21" s="54">
        <f>IF(AND('20'!M21&lt;&gt;"",'20'!M21&lt;&gt;"Falta"),'20'!M21/20,"")</f>
        <v>0.75</v>
      </c>
      <c r="N21" s="54">
        <f>IF(AND('20'!N21&lt;&gt;"",'20'!N21&lt;&gt;"Falta"),'20'!N21/20,"")</f>
        <v>1</v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>
        <f>IF(AND('20'!Q21&lt;&gt;"",'20'!Q21&lt;&gt;"Falta"),'20'!Q21/20,"")</f>
        <v>1</v>
      </c>
      <c r="R21" s="54">
        <f>IF(AND('20'!R21&lt;&gt;"",'20'!R21&lt;&gt;"Falta"),'20'!R21/20,"")</f>
        <v>1</v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>
        <f>IF(AND('20'!U21&lt;&gt;"",'20'!U21&lt;&gt;"Falta"),'20'!U21/20,"")</f>
        <v>1</v>
      </c>
      <c r="V21" s="54">
        <f>IF(AND('20'!V21&lt;&gt;"",'20'!V21&lt;&gt;"Falta"),'20'!V21/20,"")</f>
        <v>0.8</v>
      </c>
      <c r="W21" s="54">
        <f>IF(AND('20'!W21&lt;&gt;"",'20'!W21&lt;&gt;"Falta"),'20'!W21/20,"")</f>
        <v>0.8</v>
      </c>
      <c r="X21" s="54" t="str">
        <f>IF(AND('20'!X21&lt;&gt;"",'20'!X21&lt;&gt;"Falta"),'20'!X21/20,"")</f>
        <v/>
      </c>
      <c r="Y21" s="54">
        <f>IF(AND('20'!Y21&lt;&gt;"",'20'!Y21&lt;&gt;"Falta"),'20'!Y21/20,"")</f>
        <v>0.85</v>
      </c>
      <c r="Z21" s="54">
        <f>IF(AND('20'!Z21&lt;&gt;"",'20'!Z21&lt;&gt;"Falta"),'20'!Z21/20,"")</f>
        <v>0.55000000000000004</v>
      </c>
      <c r="AA21" s="54">
        <f>IF(AND('20'!AA21&lt;&gt;"",'20'!AA21&lt;&gt;"Falta"),'20'!AA21/20,"")</f>
        <v>0.85</v>
      </c>
      <c r="AB21" s="54">
        <f>IF(AND('20'!AB21&lt;&gt;"",'20'!AB21&lt;&gt;"Falta"),'20'!AB21/20,"")</f>
        <v>0.65</v>
      </c>
      <c r="AC21" s="54">
        <f>IF(AND('20'!AC21&lt;&gt;"",'20'!AC21&lt;&gt;"Falta"),'20'!AC21/20,"")</f>
        <v>0.45</v>
      </c>
      <c r="AD21" s="54">
        <f>IF(AND('20'!AD21&lt;&gt;"",'20'!AD21&lt;&gt;"Falta"),'20'!AD21/20,"")</f>
        <v>0.7</v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>
        <f>IF(AND('20'!AK21&lt;&gt;"",'20'!AK21&lt;&gt;"Falta"),'20'!AK21/20,"")</f>
        <v>0.75</v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>
        <f>IF(AND('20'!AS21&lt;&gt;"",'20'!AS21&lt;&gt;"Falta"),'20'!AS21/20,"")</f>
        <v>0.75</v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>
        <f>IF(AND('20'!BA21&lt;&gt;"",'20'!BA21&lt;&gt;"Falta"),'20'!BA21/20,"")</f>
        <v>0.9</v>
      </c>
      <c r="BB21" s="54">
        <f>IF(AND('20'!BB21&lt;&gt;"",'20'!BB21&lt;&gt;"Falta"),'20'!BB21/20,"")</f>
        <v>0.6</v>
      </c>
      <c r="BC21" s="54">
        <f>IF(AND('20'!BC21&lt;&gt;"",'20'!BC21&lt;&gt;"Falta"),'20'!BC21/20,"")</f>
        <v>0.55000000000000004</v>
      </c>
      <c r="BD21" s="54" t="str">
        <f>IF(AND('20'!BD21&lt;&gt;"",'20'!BD21&lt;&gt;"Falta"),'20'!BD21/20,"")</f>
        <v/>
      </c>
      <c r="BE21" s="54">
        <f>IF(AND('20'!BE21&lt;&gt;"",'20'!BE21&lt;&gt;"Falta"),'20'!BE21/20,"")</f>
        <v>1</v>
      </c>
      <c r="BF21" s="54">
        <f>IF(AND('20'!BF21&lt;&gt;"",'20'!BF21&lt;&gt;"Falta"),'20'!BF21/20,"")</f>
        <v>0.75</v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>
        <f>IF(AND('20'!BI21&lt;&gt;"",'20'!BI21&lt;&gt;"Falta"),'20'!BI21/20,"")</f>
        <v>0.5</v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>
        <f>IF(AND('20'!BU21&lt;&gt;"",'20'!BU21&lt;&gt;"Falta"),'20'!BU21/20,"")</f>
        <v>0.75</v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>
        <f>IF(AND('20'!BY21&lt;&gt;"",'20'!BY21&lt;&gt;"Falta"),'20'!BY21/20,"")</f>
        <v>0.6</v>
      </c>
      <c r="BZ21" s="54">
        <f>IF(AND('20'!BZ21&lt;&gt;"",'20'!BZ21&lt;&gt;"Falta"),'20'!BZ21/20,"")</f>
        <v>0.75</v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>
        <f>IF(AND('20'!CC21&lt;&gt;"",'20'!CC21&lt;&gt;"Falta"),'20'!CC21/20,"")</f>
        <v>0.8</v>
      </c>
      <c r="CD21" s="54">
        <f>IF(AND('20'!CD21&lt;&gt;"",'20'!CD21&lt;&gt;"Falta"),'20'!CD21/20,"")</f>
        <v>0.5</v>
      </c>
      <c r="CE21" s="54">
        <f>IF(AND('20'!CE21&lt;&gt;"",'20'!CE21&lt;&gt;"Falta"),'20'!CE21/20,"")</f>
        <v>0.6</v>
      </c>
      <c r="CF21" s="54" t="str">
        <f>IF(AND('20'!CF21&lt;&gt;"",'20'!CF21&lt;&gt;"Falta"),'20'!CF21/20,"")</f>
        <v/>
      </c>
      <c r="CG21" s="54">
        <f>IF(AND('20'!CG21&lt;&gt;"",'20'!CG21&lt;&gt;"Falta"),'20'!CG21/20,"")</f>
        <v>0.75</v>
      </c>
      <c r="CH21" s="54">
        <f>IF(AND('20'!CH21&lt;&gt;"",'20'!CH21&lt;&gt;"Falta"),'20'!CH21/20,"")</f>
        <v>0.8</v>
      </c>
      <c r="CI21" s="54">
        <f>IF(AND('20'!CI21&lt;&gt;"",'20'!CI21&lt;&gt;"Falta"),'20'!CI21/20,"")</f>
        <v>0.75</v>
      </c>
      <c r="CJ21" s="54">
        <f>IF(AND('20'!CJ21&lt;&gt;"",'20'!CJ21&lt;&gt;"Falta"),'20'!CJ21/20,"")</f>
        <v>0.6</v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>
        <f>IF(AND('20'!DI21&lt;&gt;"",'20'!DI21&lt;&gt;"Falta"),'20'!DI21/20,"")</f>
        <v>0.8</v>
      </c>
      <c r="DJ21" s="54">
        <f>IF(AND('20'!DJ21&lt;&gt;"",'20'!DJ21&lt;&gt;"Falta"),'20'!DJ21/20,"")</f>
        <v>0.9</v>
      </c>
      <c r="DK21" s="54">
        <f>IF(AND('20'!DK21&lt;&gt;"",'20'!DK21&lt;&gt;"Falta"),'20'!DK21/20,"")</f>
        <v>0.85</v>
      </c>
      <c r="DL21" s="54">
        <f>IF(AND('20'!DL21&lt;&gt;"",'20'!DL21&lt;&gt;"Falta"),'20'!DL21/20,"")</f>
        <v>1</v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>
        <f>IF(AND('20'!EC21&lt;&gt;"",'20'!EC21&lt;&gt;"Falta"),'20'!EC21/20,"")</f>
        <v>1</v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>
        <f>IF(AND('20'!ES21&lt;&gt;"",'20'!ES21&lt;&gt;"Falta"),'20'!ES21/20,"")</f>
        <v>0.5</v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>
        <f>IF(AND('20'!FI21&lt;&gt;"",'20'!FI21&lt;&gt;"Falta"),'20'!FI21/20,"")</f>
        <v>0.75</v>
      </c>
      <c r="FJ21" s="54">
        <f>IF(AND('20'!FJ21&lt;&gt;"",'20'!FJ21&lt;&gt;"Falta"),'20'!FJ21/20,"")</f>
        <v>0.6</v>
      </c>
      <c r="FK21" s="54">
        <f>IF(AND('20'!FK21&lt;&gt;"",'20'!FK21&lt;&gt;"Falta"),'20'!FK21/20,"")</f>
        <v>0.5</v>
      </c>
      <c r="FL21" s="54">
        <f>IF(AND('20'!FL21&lt;&gt;"",'20'!FL21&lt;&gt;"Falta"),'20'!FL21/20,"")</f>
        <v>0.8</v>
      </c>
    </row>
    <row r="22" spans="2:168" x14ac:dyDescent="0.25">
      <c r="B22" s="42" t="str">
        <f>IF(ISBLANK('Nota de Estudiantes'!B22),"",'Nota de Estudiantes'!B22)</f>
        <v>16</v>
      </c>
      <c r="C22" s="42" t="str">
        <f>IF(ISBLANK('Nota de Estudiantes'!C22),"",'Nota de Estudiantes'!C22)</f>
        <v>MARCELO CALIXTO, LUIS MICHAEL</v>
      </c>
      <c r="D22" s="38" t="str">
        <f>IF(ISBLANK('Nota de Estudiantes'!D22),"",'Nota de Estudiantes'!D22)</f>
        <v>05</v>
      </c>
      <c r="E22" s="54">
        <f>IF(AND('20'!E22&lt;&gt;"",'20'!E22&lt;&gt;"Falta"),'20'!E22/20,"")</f>
        <v>0.8</v>
      </c>
      <c r="F22" s="54">
        <f>IF(AND('20'!F22&lt;&gt;"",'20'!F22&lt;&gt;"Falta"),'20'!F22/20,"")</f>
        <v>0.8</v>
      </c>
      <c r="G22" s="54">
        <f>IF(AND('20'!G22&lt;&gt;"",'20'!G22&lt;&gt;"Falta"),'20'!G22/20,"")</f>
        <v>0.5</v>
      </c>
      <c r="H22" s="54" t="str">
        <f>IF(AND('20'!H22&lt;&gt;"",'20'!H22&lt;&gt;"Falta"),'20'!H22/20,"")</f>
        <v/>
      </c>
      <c r="I22" s="54">
        <f>IF(AND('20'!I22&lt;&gt;"",'20'!I22&lt;&gt;"Falta"),'20'!I22/20,"")</f>
        <v>0.6</v>
      </c>
      <c r="J22" s="54">
        <f>IF(AND('20'!J22&lt;&gt;"",'20'!J22&lt;&gt;"Falta"),'20'!J22/20,"")</f>
        <v>0.6</v>
      </c>
      <c r="K22" s="54">
        <f>IF(AND('20'!K22&lt;&gt;"",'20'!K22&lt;&gt;"Falta"),'20'!K22/20,"")</f>
        <v>0.6</v>
      </c>
      <c r="L22" s="54">
        <f>IF(AND('20'!L22&lt;&gt;"",'20'!L22&lt;&gt;"Falta"),'20'!L22/20,"")</f>
        <v>0.8</v>
      </c>
      <c r="M22" s="54">
        <f>IF(AND('20'!M22&lt;&gt;"",'20'!M22&lt;&gt;"Falta"),'20'!M22/20,"")</f>
        <v>1</v>
      </c>
      <c r="N22" s="54">
        <f>IF(AND('20'!N22&lt;&gt;"",'20'!N22&lt;&gt;"Falta"),'20'!N22/20,"")</f>
        <v>0.5</v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>
        <f>IF(AND('20'!Q22&lt;&gt;"",'20'!Q22&lt;&gt;"Falta"),'20'!Q22/20,"")</f>
        <v>0.8</v>
      </c>
      <c r="R22" s="54">
        <f>IF(AND('20'!R22&lt;&gt;"",'20'!R22&lt;&gt;"Falta"),'20'!R22/20,"")</f>
        <v>0.6</v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>
        <f>IF(AND('20'!U22&lt;&gt;"",'20'!U22&lt;&gt;"Falta"),'20'!U22/20,"")</f>
        <v>1</v>
      </c>
      <c r="V22" s="54">
        <f>IF(AND('20'!V22&lt;&gt;"",'20'!V22&lt;&gt;"Falta"),'20'!V22/20,"")</f>
        <v>0.8</v>
      </c>
      <c r="W22" s="54">
        <f>IF(AND('20'!W22&lt;&gt;"",'20'!W22&lt;&gt;"Falta"),'20'!W22/20,"")</f>
        <v>0.65</v>
      </c>
      <c r="X22" s="54" t="str">
        <f>IF(AND('20'!X22&lt;&gt;"",'20'!X22&lt;&gt;"Falta"),'20'!X22/20,"")</f>
        <v/>
      </c>
      <c r="Y22" s="54">
        <f>IF(AND('20'!Y22&lt;&gt;"",'20'!Y22&lt;&gt;"Falta"),'20'!Y22/20,"")</f>
        <v>0.9</v>
      </c>
      <c r="Z22" s="54">
        <f>IF(AND('20'!Z22&lt;&gt;"",'20'!Z22&lt;&gt;"Falta"),'20'!Z22/20,"")</f>
        <v>0.95</v>
      </c>
      <c r="AA22" s="54">
        <f>IF(AND('20'!AA22&lt;&gt;"",'20'!AA22&lt;&gt;"Falta"),'20'!AA22/20,"")</f>
        <v>0.55000000000000004</v>
      </c>
      <c r="AB22" s="54">
        <f>IF(AND('20'!AB22&lt;&gt;"",'20'!AB22&lt;&gt;"Falta"),'20'!AB22/20,"")</f>
        <v>0.95</v>
      </c>
      <c r="AC22" s="54">
        <f>IF(AND('20'!AC22&lt;&gt;"",'20'!AC22&lt;&gt;"Falta"),'20'!AC22/20,"")</f>
        <v>0.95</v>
      </c>
      <c r="AD22" s="54">
        <f>IF(AND('20'!AD22&lt;&gt;"",'20'!AD22&lt;&gt;"Falta"),'20'!AD22/20,"")</f>
        <v>0.5</v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>
        <f>IF(AND('20'!AK22&lt;&gt;"",'20'!AK22&lt;&gt;"Falta"),'20'!AK22/20,"")</f>
        <v>0.7</v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>
        <f>IF(AND('20'!AS22&lt;&gt;"",'20'!AS22&lt;&gt;"Falta"),'20'!AS22/20,"")</f>
        <v>0.7</v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>
        <f>IF(AND('20'!BA22&lt;&gt;"",'20'!BA22&lt;&gt;"Falta"),'20'!BA22/20,"")</f>
        <v>0.9</v>
      </c>
      <c r="BB22" s="54">
        <f>IF(AND('20'!BB22&lt;&gt;"",'20'!BB22&lt;&gt;"Falta"),'20'!BB22/20,"")</f>
        <v>0.55000000000000004</v>
      </c>
      <c r="BC22" s="54">
        <f>IF(AND('20'!BC22&lt;&gt;"",'20'!BC22&lt;&gt;"Falta"),'20'!BC22/20,"")</f>
        <v>0.45</v>
      </c>
      <c r="BD22" s="54" t="str">
        <f>IF(AND('20'!BD22&lt;&gt;"",'20'!BD22&lt;&gt;"Falta"),'20'!BD22/20,"")</f>
        <v/>
      </c>
      <c r="BE22" s="54">
        <f>IF(AND('20'!BE22&lt;&gt;"",'20'!BE22&lt;&gt;"Falta"),'20'!BE22/20,"")</f>
        <v>0.8</v>
      </c>
      <c r="BF22" s="54">
        <f>IF(AND('20'!BF22&lt;&gt;"",'20'!BF22&lt;&gt;"Falta"),'20'!BF22/20,"")</f>
        <v>0.75</v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>
        <f>IF(AND('20'!BI22&lt;&gt;"",'20'!BI22&lt;&gt;"Falta"),'20'!BI22/20,"")</f>
        <v>0.9</v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>
        <f>IF(AND('20'!BU22&lt;&gt;"",'20'!BU22&lt;&gt;"Falta"),'20'!BU22/20,"")</f>
        <v>0.75</v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>
        <f>IF(AND('20'!BY22&lt;&gt;"",'20'!BY22&lt;&gt;"Falta"),'20'!BY22/20,"")</f>
        <v>0.8</v>
      </c>
      <c r="BZ22" s="54">
        <f>IF(AND('20'!BZ22&lt;&gt;"",'20'!BZ22&lt;&gt;"Falta"),'20'!BZ22/20,"")</f>
        <v>0.75</v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>
        <f>IF(AND('20'!CC22&lt;&gt;"",'20'!CC22&lt;&gt;"Falta"),'20'!CC22/20,"")</f>
        <v>0.8</v>
      </c>
      <c r="CD22" s="54">
        <f>IF(AND('20'!CD22&lt;&gt;"",'20'!CD22&lt;&gt;"Falta"),'20'!CD22/20,"")</f>
        <v>1</v>
      </c>
      <c r="CE22" s="54">
        <f>IF(AND('20'!CE22&lt;&gt;"",'20'!CE22&lt;&gt;"Falta"),'20'!CE22/20,"")</f>
        <v>1</v>
      </c>
      <c r="CF22" s="54" t="str">
        <f>IF(AND('20'!CF22&lt;&gt;"",'20'!CF22&lt;&gt;"Falta"),'20'!CF22/20,"")</f>
        <v/>
      </c>
      <c r="CG22" s="54">
        <f>IF(AND('20'!CG22&lt;&gt;"",'20'!CG22&lt;&gt;"Falta"),'20'!CG22/20,"")</f>
        <v>1</v>
      </c>
      <c r="CH22" s="54">
        <f>IF(AND('20'!CH22&lt;&gt;"",'20'!CH22&lt;&gt;"Falta"),'20'!CH22/20,"")</f>
        <v>0.6</v>
      </c>
      <c r="CI22" s="54">
        <f>IF(AND('20'!CI22&lt;&gt;"",'20'!CI22&lt;&gt;"Falta"),'20'!CI22/20,"")</f>
        <v>0.5</v>
      </c>
      <c r="CJ22" s="54">
        <f>IF(AND('20'!CJ22&lt;&gt;"",'20'!CJ22&lt;&gt;"Falta"),'20'!CJ22/20,"")</f>
        <v>0.8</v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>
        <f>IF(AND('20'!DI22&lt;&gt;"",'20'!DI22&lt;&gt;"Falta"),'20'!DI22/20,"")</f>
        <v>0.85</v>
      </c>
      <c r="DJ22" s="54">
        <f>IF(AND('20'!DJ22&lt;&gt;"",'20'!DJ22&lt;&gt;"Falta"),'20'!DJ22/20,"")</f>
        <v>1</v>
      </c>
      <c r="DK22" s="54">
        <f>IF(AND('20'!DK22&lt;&gt;"",'20'!DK22&lt;&gt;"Falta"),'20'!DK22/20,"")</f>
        <v>0.4</v>
      </c>
      <c r="DL22" s="54">
        <f>IF(AND('20'!DL22&lt;&gt;"",'20'!DL22&lt;&gt;"Falta"),'20'!DL22/20,"")</f>
        <v>0.7</v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>
        <f>IF(AND('20'!EC22&lt;&gt;"",'20'!EC22&lt;&gt;"Falta"),'20'!EC22/20,"")</f>
        <v>0.45</v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>
        <f>IF(AND('20'!ES22&lt;&gt;"",'20'!ES22&lt;&gt;"Falta"),'20'!ES22/20,"")</f>
        <v>0.9</v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>
        <f>IF(AND('20'!FI22&lt;&gt;"",'20'!FI22&lt;&gt;"Falta"),'20'!FI22/20,"")</f>
        <v>0.4</v>
      </c>
      <c r="FJ22" s="54">
        <f>IF(AND('20'!FJ22&lt;&gt;"",'20'!FJ22&lt;&gt;"Falta"),'20'!FJ22/20,"")</f>
        <v>0.8</v>
      </c>
      <c r="FK22" s="54">
        <f>IF(AND('20'!FK22&lt;&gt;"",'20'!FK22&lt;&gt;"Falta"),'20'!FK22/20,"")</f>
        <v>0.75</v>
      </c>
      <c r="FL22" s="54">
        <f>IF(AND('20'!FL22&lt;&gt;"",'20'!FL22&lt;&gt;"Falta"),'20'!FL22/20,"")</f>
        <v>0.8</v>
      </c>
    </row>
    <row r="23" spans="2:168" x14ac:dyDescent="0.25">
      <c r="B23" s="42" t="str">
        <f>IF(ISBLANK('Nota de Estudiantes'!B23),"",'Nota de Estudiantes'!B23)</f>
        <v>17</v>
      </c>
      <c r="C23" s="42" t="str">
        <f>IF(ISBLANK('Nota de Estudiantes'!C23),"",'Nota de Estudiantes'!C23)</f>
        <v>MOLINA MOSCOSO, DENNIS AHMED</v>
      </c>
      <c r="D23" s="38" t="str">
        <f>IF(ISBLANK('Nota de Estudiantes'!D23),"",'Nota de Estudiantes'!D23)</f>
        <v>02</v>
      </c>
      <c r="E23" s="54">
        <f>IF(AND('20'!E23&lt;&gt;"",'20'!E23&lt;&gt;"Falta"),'20'!E23/20,"")</f>
        <v>0.6</v>
      </c>
      <c r="F23" s="54">
        <f>IF(AND('20'!F23&lt;&gt;"",'20'!F23&lt;&gt;"Falta"),'20'!F23/20,"")</f>
        <v>0.6</v>
      </c>
      <c r="G23" s="54">
        <f>IF(AND('20'!G23&lt;&gt;"",'20'!G23&lt;&gt;"Falta"),'20'!G23/20,"")</f>
        <v>1</v>
      </c>
      <c r="H23" s="54" t="str">
        <f>IF(AND('20'!H23&lt;&gt;"",'20'!H23&lt;&gt;"Falta"),'20'!H23/20,"")</f>
        <v/>
      </c>
      <c r="I23" s="54">
        <f>IF(AND('20'!I23&lt;&gt;"",'20'!I23&lt;&gt;"Falta"),'20'!I23/20,"")</f>
        <v>0.55000000000000004</v>
      </c>
      <c r="J23" s="54">
        <f>IF(AND('20'!J23&lt;&gt;"",'20'!J23&lt;&gt;"Falta"),'20'!J23/20,"")</f>
        <v>0.6</v>
      </c>
      <c r="K23" s="54">
        <f>IF(AND('20'!K23&lt;&gt;"",'20'!K23&lt;&gt;"Falta"),'20'!K23/20,"")</f>
        <v>0.8</v>
      </c>
      <c r="L23" s="54">
        <f>IF(AND('20'!L23&lt;&gt;"",'20'!L23&lt;&gt;"Falta"),'20'!L23/20,"")</f>
        <v>0.8</v>
      </c>
      <c r="M23" s="54">
        <f>IF(AND('20'!M23&lt;&gt;"",'20'!M23&lt;&gt;"Falta"),'20'!M23/20,"")</f>
        <v>0.5</v>
      </c>
      <c r="N23" s="54">
        <f>IF(AND('20'!N23&lt;&gt;"",'20'!N23&lt;&gt;"Falta"),'20'!N23/20,"")</f>
        <v>0.75</v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>
        <f>IF(AND('20'!Q23&lt;&gt;"",'20'!Q23&lt;&gt;"Falta"),'20'!Q23/20,"")</f>
        <v>0.8</v>
      </c>
      <c r="R23" s="54">
        <f>IF(AND('20'!R23&lt;&gt;"",'20'!R23&lt;&gt;"Falta"),'20'!R23/20,"")</f>
        <v>0.8</v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>
        <f>IF(AND('20'!U23&lt;&gt;"",'20'!U23&lt;&gt;"Falta"),'20'!U23/20,"")</f>
        <v>0.5</v>
      </c>
      <c r="V23" s="54">
        <f>IF(AND('20'!V23&lt;&gt;"",'20'!V23&lt;&gt;"Falta"),'20'!V23/20,"")</f>
        <v>0.8</v>
      </c>
      <c r="W23" s="54">
        <f>IF(AND('20'!W23&lt;&gt;"",'20'!W23&lt;&gt;"Falta"),'20'!W23/20,"")</f>
        <v>0.65</v>
      </c>
      <c r="X23" s="54" t="str">
        <f>IF(AND('20'!X23&lt;&gt;"",'20'!X23&lt;&gt;"Falta"),'20'!X23/20,"")</f>
        <v/>
      </c>
      <c r="Y23" s="54">
        <f>IF(AND('20'!Y23&lt;&gt;"",'20'!Y23&lt;&gt;"Falta"),'20'!Y23/20,"")</f>
        <v>0.85</v>
      </c>
      <c r="Z23" s="54">
        <f>IF(AND('20'!Z23&lt;&gt;"",'20'!Z23&lt;&gt;"Falta"),'20'!Z23/20,"")</f>
        <v>0.9</v>
      </c>
      <c r="AA23" s="54">
        <f>IF(AND('20'!AA23&lt;&gt;"",'20'!AA23&lt;&gt;"Falta"),'20'!AA23/20,"")</f>
        <v>0.8</v>
      </c>
      <c r="AB23" s="54">
        <f>IF(AND('20'!AB23&lt;&gt;"",'20'!AB23&lt;&gt;"Falta"),'20'!AB23/20,"")</f>
        <v>0.85</v>
      </c>
      <c r="AC23" s="54">
        <f>IF(AND('20'!AC23&lt;&gt;"",'20'!AC23&lt;&gt;"Falta"),'20'!AC23/20,"")</f>
        <v>0.7</v>
      </c>
      <c r="AD23" s="54">
        <f>IF(AND('20'!AD23&lt;&gt;"",'20'!AD23&lt;&gt;"Falta"),'20'!AD23/20,"")</f>
        <v>0.85</v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>
        <f>IF(AND('20'!AK23&lt;&gt;"",'20'!AK23&lt;&gt;"Falta"),'20'!AK23/20,"")</f>
        <v>0.45</v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>
        <f>IF(AND('20'!AS23&lt;&gt;"",'20'!AS23&lt;&gt;"Falta"),'20'!AS23/20,"")</f>
        <v>0.45</v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>
        <f>IF(AND('20'!BA23&lt;&gt;"",'20'!BA23&lt;&gt;"Falta"),'20'!BA23/20,"")</f>
        <v>0.6</v>
      </c>
      <c r="BB23" s="54">
        <f>IF(AND('20'!BB23&lt;&gt;"",'20'!BB23&lt;&gt;"Falta"),'20'!BB23/20,"")</f>
        <v>0.5</v>
      </c>
      <c r="BC23" s="54">
        <f>IF(AND('20'!BC23&lt;&gt;"",'20'!BC23&lt;&gt;"Falta"),'20'!BC23/20,"")</f>
        <v>0.45</v>
      </c>
      <c r="BD23" s="54" t="str">
        <f>IF(AND('20'!BD23&lt;&gt;"",'20'!BD23&lt;&gt;"Falta"),'20'!BD23/20,"")</f>
        <v/>
      </c>
      <c r="BE23" s="54">
        <f>IF(AND('20'!BE23&lt;&gt;"",'20'!BE23&lt;&gt;"Falta"),'20'!BE23/20,"")</f>
        <v>0.4</v>
      </c>
      <c r="BF23" s="54">
        <f>IF(AND('20'!BF23&lt;&gt;"",'20'!BF23&lt;&gt;"Falta"),'20'!BF23/20,"")</f>
        <v>0.7</v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>
        <f>IF(AND('20'!BI23&lt;&gt;"",'20'!BI23&lt;&gt;"Falta"),'20'!BI23/20,"")</f>
        <v>0.6</v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>
        <f>IF(AND('20'!BU23&lt;&gt;"",'20'!BU23&lt;&gt;"Falta"),'20'!BU23/20,"")</f>
        <v>0.7</v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>
        <f>IF(AND('20'!BY23&lt;&gt;"",'20'!BY23&lt;&gt;"Falta"),'20'!BY23/20,"")</f>
        <v>1</v>
      </c>
      <c r="BZ23" s="54">
        <f>IF(AND('20'!BZ23&lt;&gt;"",'20'!BZ23&lt;&gt;"Falta"),'20'!BZ23/20,"")</f>
        <v>0.5</v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>
        <f>IF(AND('20'!CC23&lt;&gt;"",'20'!CC23&lt;&gt;"Falta"),'20'!CC23/20,"")</f>
        <v>0.6</v>
      </c>
      <c r="CD23" s="54">
        <f>IF(AND('20'!CD23&lt;&gt;"",'20'!CD23&lt;&gt;"Falta"),'20'!CD23/20,"")</f>
        <v>0.5</v>
      </c>
      <c r="CE23" s="54">
        <f>IF(AND('20'!CE23&lt;&gt;"",'20'!CE23&lt;&gt;"Falta"),'20'!CE23/20,"")</f>
        <v>0.6</v>
      </c>
      <c r="CF23" s="54" t="str">
        <f>IF(AND('20'!CF23&lt;&gt;"",'20'!CF23&lt;&gt;"Falta"),'20'!CF23/20,"")</f>
        <v/>
      </c>
      <c r="CG23" s="54">
        <f>IF(AND('20'!CG23&lt;&gt;"",'20'!CG23&lt;&gt;"Falta"),'20'!CG23/20,"")</f>
        <v>0.75</v>
      </c>
      <c r="CH23" s="54">
        <f>IF(AND('20'!CH23&lt;&gt;"",'20'!CH23&lt;&gt;"Falta"),'20'!CH23/20,"")</f>
        <v>0.8</v>
      </c>
      <c r="CI23" s="54">
        <f>IF(AND('20'!CI23&lt;&gt;"",'20'!CI23&lt;&gt;"Falta"),'20'!CI23/20,"")</f>
        <v>0.5</v>
      </c>
      <c r="CJ23" s="54">
        <f>IF(AND('20'!CJ23&lt;&gt;"",'20'!CJ23&lt;&gt;"Falta"),'20'!CJ23/20,"")</f>
        <v>1</v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>
        <f>IF(AND('20'!DI23&lt;&gt;"",'20'!DI23&lt;&gt;"Falta"),'20'!DI23/20,"")</f>
        <v>0.75</v>
      </c>
      <c r="DJ23" s="54">
        <f>IF(AND('20'!DJ23&lt;&gt;"",'20'!DJ23&lt;&gt;"Falta"),'20'!DJ23/20,"")</f>
        <v>0.5</v>
      </c>
      <c r="DK23" s="54">
        <f>IF(AND('20'!DK23&lt;&gt;"",'20'!DK23&lt;&gt;"Falta"),'20'!DK23/20,"")</f>
        <v>0.8</v>
      </c>
      <c r="DL23" s="54">
        <f>IF(AND('20'!DL23&lt;&gt;"",'20'!DL23&lt;&gt;"Falta"),'20'!DL23/20,"")</f>
        <v>0.5</v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>
        <f>IF(AND('20'!EC23&lt;&gt;"",'20'!EC23&lt;&gt;"Falta"),'20'!EC23/20,"")</f>
        <v>0.45</v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>
        <f>IF(AND('20'!ES23&lt;&gt;"",'20'!ES23&lt;&gt;"Falta"),'20'!ES23/20,"")</f>
        <v>0.9</v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>
        <f>IF(AND('20'!FI23&lt;&gt;"",'20'!FI23&lt;&gt;"Falta"),'20'!FI23/20,"")</f>
        <v>0.7</v>
      </c>
      <c r="FJ23" s="54">
        <f>IF(AND('20'!FJ23&lt;&gt;"",'20'!FJ23&lt;&gt;"Falta"),'20'!FJ23/20,"")</f>
        <v>0.6</v>
      </c>
      <c r="FK23" s="54">
        <f>IF(AND('20'!FK23&lt;&gt;"",'20'!FK23&lt;&gt;"Falta"),'20'!FK23/20,"")</f>
        <v>1</v>
      </c>
      <c r="FL23" s="54">
        <f>IF(AND('20'!FL23&lt;&gt;"",'20'!FL23&lt;&gt;"Falta"),'20'!FL23/20,"")</f>
        <v>0.8</v>
      </c>
    </row>
    <row r="24" spans="2:168" x14ac:dyDescent="0.25">
      <c r="B24" s="42" t="str">
        <f>IF(ISBLANK('Nota de Estudiantes'!B24),"",'Nota de Estudiantes'!B24)</f>
        <v>18</v>
      </c>
      <c r="C24" s="42" t="str">
        <f>IF(ISBLANK('Nota de Estudiantes'!C24),"",'Nota de Estudiantes'!C24)</f>
        <v>MORENO ZAVALETA, MANUEL ALBERTO</v>
      </c>
      <c r="D24" s="38" t="str">
        <f>IF(ISBLANK('Nota de Estudiantes'!D24),"",'Nota de Estudiantes'!D24)</f>
        <v>04</v>
      </c>
      <c r="E24" s="54">
        <f>IF(AND('20'!E24&lt;&gt;"",'20'!E24&lt;&gt;"Falta"),'20'!E24/20,"")</f>
        <v>1</v>
      </c>
      <c r="F24" s="54">
        <f>IF(AND('20'!F24&lt;&gt;"",'20'!F24&lt;&gt;"Falta"),'20'!F24/20,"")</f>
        <v>0.8</v>
      </c>
      <c r="G24" s="54">
        <f>IF(AND('20'!G24&lt;&gt;"",'20'!G24&lt;&gt;"Falta"),'20'!G24/20,"")</f>
        <v>1</v>
      </c>
      <c r="H24" s="54" t="str">
        <f>IF(AND('20'!H24&lt;&gt;"",'20'!H24&lt;&gt;"Falta"),'20'!H24/20,"")</f>
        <v/>
      </c>
      <c r="I24" s="54">
        <f>IF(AND('20'!I24&lt;&gt;"",'20'!I24&lt;&gt;"Falta"),'20'!I24/20,"")</f>
        <v>0.45</v>
      </c>
      <c r="J24" s="54">
        <f>IF(AND('20'!J24&lt;&gt;"",'20'!J24&lt;&gt;"Falta"),'20'!J24/20,"")</f>
        <v>0.6</v>
      </c>
      <c r="K24" s="54">
        <f>IF(AND('20'!K24&lt;&gt;"",'20'!K24&lt;&gt;"Falta"),'20'!K24/20,"")</f>
        <v>0.6</v>
      </c>
      <c r="L24" s="54">
        <f>IF(AND('20'!L24&lt;&gt;"",'20'!L24&lt;&gt;"Falta"),'20'!L24/20,"")</f>
        <v>0.6</v>
      </c>
      <c r="M24" s="54">
        <f>IF(AND('20'!M24&lt;&gt;"",'20'!M24&lt;&gt;"Falta"),'20'!M24/20,"")</f>
        <v>1</v>
      </c>
      <c r="N24" s="54">
        <f>IF(AND('20'!N24&lt;&gt;"",'20'!N24&lt;&gt;"Falta"),'20'!N24/20,"")</f>
        <v>0.75</v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>
        <f>IF(AND('20'!Q24&lt;&gt;"",'20'!Q24&lt;&gt;"Falta"),'20'!Q24/20,"")</f>
        <v>0.6</v>
      </c>
      <c r="R24" s="54">
        <f>IF(AND('20'!R24&lt;&gt;"",'20'!R24&lt;&gt;"Falta"),'20'!R24/20,"")</f>
        <v>0.8</v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>
        <f>IF(AND('20'!U24&lt;&gt;"",'20'!U24&lt;&gt;"Falta"),'20'!U24/20,"")</f>
        <v>0.75</v>
      </c>
      <c r="V24" s="54">
        <f>IF(AND('20'!V24&lt;&gt;"",'20'!V24&lt;&gt;"Falta"),'20'!V24/20,"")</f>
        <v>0.6</v>
      </c>
      <c r="W24" s="54">
        <f>IF(AND('20'!W24&lt;&gt;"",'20'!W24&lt;&gt;"Falta"),'20'!W24/20,"")</f>
        <v>0.65</v>
      </c>
      <c r="X24" s="54" t="str">
        <f>IF(AND('20'!X24&lt;&gt;"",'20'!X24&lt;&gt;"Falta"),'20'!X24/20,"")</f>
        <v/>
      </c>
      <c r="Y24" s="54">
        <f>IF(AND('20'!Y24&lt;&gt;"",'20'!Y24&lt;&gt;"Falta"),'20'!Y24/20,"")</f>
        <v>0.65</v>
      </c>
      <c r="Z24" s="54">
        <f>IF(AND('20'!Z24&lt;&gt;"",'20'!Z24&lt;&gt;"Falta"),'20'!Z24/20,"")</f>
        <v>0.5</v>
      </c>
      <c r="AA24" s="54">
        <f>IF(AND('20'!AA24&lt;&gt;"",'20'!AA24&lt;&gt;"Falta"),'20'!AA24/20,"")</f>
        <v>0.75</v>
      </c>
      <c r="AB24" s="54">
        <f>IF(AND('20'!AB24&lt;&gt;"",'20'!AB24&lt;&gt;"Falta"),'20'!AB24/20,"")</f>
        <v>0.85</v>
      </c>
      <c r="AC24" s="54">
        <f>IF(AND('20'!AC24&lt;&gt;"",'20'!AC24&lt;&gt;"Falta"),'20'!AC24/20,"")</f>
        <v>0.65</v>
      </c>
      <c r="AD24" s="54">
        <f>IF(AND('20'!AD24&lt;&gt;"",'20'!AD24&lt;&gt;"Falta"),'20'!AD24/20,"")</f>
        <v>0.45</v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>
        <f>IF(AND('20'!AK24&lt;&gt;"",'20'!AK24&lt;&gt;"Falta"),'20'!AK24/20,"")</f>
        <v>0.65</v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>
        <f>IF(AND('20'!AS24&lt;&gt;"",'20'!AS24&lt;&gt;"Falta"),'20'!AS24/20,"")</f>
        <v>0.45</v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>
        <f>IF(AND('20'!BA24&lt;&gt;"",'20'!BA24&lt;&gt;"Falta"),'20'!BA24/20,"")</f>
        <v>0.6</v>
      </c>
      <c r="BB24" s="54">
        <f>IF(AND('20'!BB24&lt;&gt;"",'20'!BB24&lt;&gt;"Falta"),'20'!BB24/20,"")</f>
        <v>0.4</v>
      </c>
      <c r="BC24" s="54">
        <f>IF(AND('20'!BC24&lt;&gt;"",'20'!BC24&lt;&gt;"Falta"),'20'!BC24/20,"")</f>
        <v>0.4</v>
      </c>
      <c r="BD24" s="54" t="str">
        <f>IF(AND('20'!BD24&lt;&gt;"",'20'!BD24&lt;&gt;"Falta"),'20'!BD24/20,"")</f>
        <v/>
      </c>
      <c r="BE24" s="54">
        <f>IF(AND('20'!BE24&lt;&gt;"",'20'!BE24&lt;&gt;"Falta"),'20'!BE24/20,"")</f>
        <v>0.5</v>
      </c>
      <c r="BF24" s="54">
        <f>IF(AND('20'!BF24&lt;&gt;"",'20'!BF24&lt;&gt;"Falta"),'20'!BF24/20,"")</f>
        <v>0.4</v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>
        <f>IF(AND('20'!BI24&lt;&gt;"",'20'!BI24&lt;&gt;"Falta"),'20'!BI24/20,"")</f>
        <v>0.5</v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>
        <f>IF(AND('20'!BU24&lt;&gt;"",'20'!BU24&lt;&gt;"Falta"),'20'!BU24/20,"")</f>
        <v>0.4</v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>
        <f>IF(AND('20'!BY24&lt;&gt;"",'20'!BY24&lt;&gt;"Falta"),'20'!BY24/20,"")</f>
        <v>0.8</v>
      </c>
      <c r="BZ24" s="54">
        <f>IF(AND('20'!BZ24&lt;&gt;"",'20'!BZ24&lt;&gt;"Falta"),'20'!BZ24/20,"")</f>
        <v>0.75</v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>
        <f>IF(AND('20'!CC24&lt;&gt;"",'20'!CC24&lt;&gt;"Falta"),'20'!CC24/20,"")</f>
        <v>1</v>
      </c>
      <c r="CD24" s="54">
        <f>IF(AND('20'!CD24&lt;&gt;"",'20'!CD24&lt;&gt;"Falta"),'20'!CD24/20,"")</f>
        <v>0.75</v>
      </c>
      <c r="CE24" s="54">
        <f>IF(AND('20'!CE24&lt;&gt;"",'20'!CE24&lt;&gt;"Falta"),'20'!CE24/20,"")</f>
        <v>0.6</v>
      </c>
      <c r="CF24" s="54" t="str">
        <f>IF(AND('20'!CF24&lt;&gt;"",'20'!CF24&lt;&gt;"Falta"),'20'!CF24/20,"")</f>
        <v/>
      </c>
      <c r="CG24" s="54">
        <f>IF(AND('20'!CG24&lt;&gt;"",'20'!CG24&lt;&gt;"Falta"),'20'!CG24/20,"")</f>
        <v>0.75</v>
      </c>
      <c r="CH24" s="54">
        <f>IF(AND('20'!CH24&lt;&gt;"",'20'!CH24&lt;&gt;"Falta"),'20'!CH24/20,"")</f>
        <v>0.8</v>
      </c>
      <c r="CI24" s="54">
        <f>IF(AND('20'!CI24&lt;&gt;"",'20'!CI24&lt;&gt;"Falta"),'20'!CI24/20,"")</f>
        <v>0.5</v>
      </c>
      <c r="CJ24" s="54">
        <f>IF(AND('20'!CJ24&lt;&gt;"",'20'!CJ24&lt;&gt;"Falta"),'20'!CJ24/20,"")</f>
        <v>0.8</v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>
        <f>IF(AND('20'!DI24&lt;&gt;"",'20'!DI24&lt;&gt;"Falta"),'20'!DI24/20,"")</f>
        <v>0.65</v>
      </c>
      <c r="DJ24" s="54">
        <f>IF(AND('20'!DJ24&lt;&gt;"",'20'!DJ24&lt;&gt;"Falta"),'20'!DJ24/20,"")</f>
        <v>0.7</v>
      </c>
      <c r="DK24" s="54">
        <f>IF(AND('20'!DK24&lt;&gt;"",'20'!DK24&lt;&gt;"Falta"),'20'!DK24/20,"")</f>
        <v>0.6</v>
      </c>
      <c r="DL24" s="54">
        <f>IF(AND('20'!DL24&lt;&gt;"",'20'!DL24&lt;&gt;"Falta"),'20'!DL24/20,"")</f>
        <v>0.9</v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>
        <f>IF(AND('20'!EC24&lt;&gt;"",'20'!EC24&lt;&gt;"Falta"),'20'!EC24/20,"")</f>
        <v>0.9</v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>
        <f>IF(AND('20'!ES24&lt;&gt;"",'20'!ES24&lt;&gt;"Falta"),'20'!ES24/20,"")</f>
        <v>0.7</v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>
        <f>IF(AND('20'!FI24&lt;&gt;"",'20'!FI24&lt;&gt;"Falta"),'20'!FI24/20,"")</f>
        <v>0.5</v>
      </c>
      <c r="FJ24" s="54">
        <f>IF(AND('20'!FJ24&lt;&gt;"",'20'!FJ24&lt;&gt;"Falta"),'20'!FJ24/20,"")</f>
        <v>0.8</v>
      </c>
      <c r="FK24" s="54">
        <f>IF(AND('20'!FK24&lt;&gt;"",'20'!FK24&lt;&gt;"Falta"),'20'!FK24/20,"")</f>
        <v>0.75</v>
      </c>
      <c r="FL24" s="54">
        <f>IF(AND('20'!FL24&lt;&gt;"",'20'!FL24&lt;&gt;"Falta"),'20'!FL24/20,"")</f>
        <v>0.6</v>
      </c>
    </row>
    <row r="25" spans="2:168" x14ac:dyDescent="0.25">
      <c r="B25" s="42" t="str">
        <f>IF(ISBLANK('Nota de Estudiantes'!B25),"",'Nota de Estudiantes'!B25)</f>
        <v>19</v>
      </c>
      <c r="C25" s="42" t="str">
        <f>IF(ISBLANK('Nota de Estudiantes'!C25),"",'Nota de Estudiantes'!C25)</f>
        <v>REAÑO ROMERO, RUBEN DARIO</v>
      </c>
      <c r="D25" s="38" t="str">
        <f>IF(ISBLANK('Nota de Estudiantes'!D25),"",'Nota de Estudiantes'!D25)</f>
        <v>05</v>
      </c>
      <c r="E25" s="54">
        <f>IF(AND('20'!E25&lt;&gt;"",'20'!E25&lt;&gt;"Falta"),'20'!E25/20,"")</f>
        <v>1</v>
      </c>
      <c r="F25" s="54">
        <f>IF(AND('20'!F25&lt;&gt;"",'20'!F25&lt;&gt;"Falta"),'20'!F25/20,"")</f>
        <v>0.8</v>
      </c>
      <c r="G25" s="54">
        <f>IF(AND('20'!G25&lt;&gt;"",'20'!G25&lt;&gt;"Falta"),'20'!G25/20,"")</f>
        <v>0.5</v>
      </c>
      <c r="H25" s="54" t="str">
        <f>IF(AND('20'!H25&lt;&gt;"",'20'!H25&lt;&gt;"Falta"),'20'!H25/20,"")</f>
        <v/>
      </c>
      <c r="I25" s="54">
        <f>IF(AND('20'!I25&lt;&gt;"",'20'!I25&lt;&gt;"Falta"),'20'!I25/20,"")</f>
        <v>0.85</v>
      </c>
      <c r="J25" s="54">
        <f>IF(AND('20'!J25&lt;&gt;"",'20'!J25&lt;&gt;"Falta"),'20'!J25/20,"")</f>
        <v>0.8</v>
      </c>
      <c r="K25" s="54">
        <f>IF(AND('20'!K25&lt;&gt;"",'20'!K25&lt;&gt;"Falta"),'20'!K25/20,"")</f>
        <v>1</v>
      </c>
      <c r="L25" s="54">
        <f>IF(AND('20'!L25&lt;&gt;"",'20'!L25&lt;&gt;"Falta"),'20'!L25/20,"")</f>
        <v>0.6</v>
      </c>
      <c r="M25" s="54">
        <f>IF(AND('20'!M25&lt;&gt;"",'20'!M25&lt;&gt;"Falta"),'20'!M25/20,"")</f>
        <v>0.75</v>
      </c>
      <c r="N25" s="54">
        <f>IF(AND('20'!N25&lt;&gt;"",'20'!N25&lt;&gt;"Falta"),'20'!N25/20,"")</f>
        <v>0.75</v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>
        <f>IF(AND('20'!Q25&lt;&gt;"",'20'!Q25&lt;&gt;"Falta"),'20'!Q25/20,"")</f>
        <v>0.8</v>
      </c>
      <c r="R25" s="54">
        <f>IF(AND('20'!R25&lt;&gt;"",'20'!R25&lt;&gt;"Falta"),'20'!R25/20,"")</f>
        <v>0.8</v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>
        <f>IF(AND('20'!U25&lt;&gt;"",'20'!U25&lt;&gt;"Falta"),'20'!U25/20,"")</f>
        <v>0.5</v>
      </c>
      <c r="V25" s="54">
        <f>IF(AND('20'!V25&lt;&gt;"",'20'!V25&lt;&gt;"Falta"),'20'!V25/20,"")</f>
        <v>0.8</v>
      </c>
      <c r="W25" s="54">
        <f>IF(AND('20'!W25&lt;&gt;"",'20'!W25&lt;&gt;"Falta"),'20'!W25/20,"")</f>
        <v>0.5</v>
      </c>
      <c r="X25" s="54" t="str">
        <f>IF(AND('20'!X25&lt;&gt;"",'20'!X25&lt;&gt;"Falta"),'20'!X25/20,"")</f>
        <v/>
      </c>
      <c r="Y25" s="54">
        <f>IF(AND('20'!Y25&lt;&gt;"",'20'!Y25&lt;&gt;"Falta"),'20'!Y25/20,"")</f>
        <v>0.4</v>
      </c>
      <c r="Z25" s="54">
        <f>IF(AND('20'!Z25&lt;&gt;"",'20'!Z25&lt;&gt;"Falta"),'20'!Z25/20,"")</f>
        <v>0.65</v>
      </c>
      <c r="AA25" s="54">
        <f>IF(AND('20'!AA25&lt;&gt;"",'20'!AA25&lt;&gt;"Falta"),'20'!AA25/20,"")</f>
        <v>0.55000000000000004</v>
      </c>
      <c r="AB25" s="54">
        <f>IF(AND('20'!AB25&lt;&gt;"",'20'!AB25&lt;&gt;"Falta"),'20'!AB25/20,"")</f>
        <v>0.6</v>
      </c>
      <c r="AC25" s="54">
        <f>IF(AND('20'!AC25&lt;&gt;"",'20'!AC25&lt;&gt;"Falta"),'20'!AC25/20,"")</f>
        <v>0.75</v>
      </c>
      <c r="AD25" s="54">
        <f>IF(AND('20'!AD25&lt;&gt;"",'20'!AD25&lt;&gt;"Falta"),'20'!AD25/20,"")</f>
        <v>0.9</v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>
        <f>IF(AND('20'!AK25&lt;&gt;"",'20'!AK25&lt;&gt;"Falta"),'20'!AK25/20,"")</f>
        <v>0.45</v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>
        <f>IF(AND('20'!AS25&lt;&gt;"",'20'!AS25&lt;&gt;"Falta"),'20'!AS25/20,"")</f>
        <v>0.45</v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>
        <f>IF(AND('20'!BA25&lt;&gt;"",'20'!BA25&lt;&gt;"Falta"),'20'!BA25/20,"")</f>
        <v>0.8</v>
      </c>
      <c r="BB25" s="54">
        <f>IF(AND('20'!BB25&lt;&gt;"",'20'!BB25&lt;&gt;"Falta"),'20'!BB25/20,"")</f>
        <v>0.7</v>
      </c>
      <c r="BC25" s="54">
        <f>IF(AND('20'!BC25&lt;&gt;"",'20'!BC25&lt;&gt;"Falta"),'20'!BC25/20,"")</f>
        <v>0.95</v>
      </c>
      <c r="BD25" s="54" t="str">
        <f>IF(AND('20'!BD25&lt;&gt;"",'20'!BD25&lt;&gt;"Falta"),'20'!BD25/20,"")</f>
        <v/>
      </c>
      <c r="BE25" s="54">
        <f>IF(AND('20'!BE25&lt;&gt;"",'20'!BE25&lt;&gt;"Falta"),'20'!BE25/20,"")</f>
        <v>0.8</v>
      </c>
      <c r="BF25" s="54">
        <f>IF(AND('20'!BF25&lt;&gt;"",'20'!BF25&lt;&gt;"Falta"),'20'!BF25/20,"")</f>
        <v>0.8</v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>
        <f>IF(AND('20'!BI25&lt;&gt;"",'20'!BI25&lt;&gt;"Falta"),'20'!BI25/20,"")</f>
        <v>0.6</v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>
        <f>IF(AND('20'!BU25&lt;&gt;"",'20'!BU25&lt;&gt;"Falta"),'20'!BU25/20,"")</f>
        <v>0.8</v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>
        <f>IF(AND('20'!BY25&lt;&gt;"",'20'!BY25&lt;&gt;"Falta"),'20'!BY25/20,"")</f>
        <v>0.8</v>
      </c>
      <c r="BZ25" s="54">
        <f>IF(AND('20'!BZ25&lt;&gt;"",'20'!BZ25&lt;&gt;"Falta"),'20'!BZ25/20,"")</f>
        <v>0.5</v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>
        <f>IF(AND('20'!CC25&lt;&gt;"",'20'!CC25&lt;&gt;"Falta"),'20'!CC25/20,"")</f>
        <v>1</v>
      </c>
      <c r="CD25" s="54">
        <f>IF(AND('20'!CD25&lt;&gt;"",'20'!CD25&lt;&gt;"Falta"),'20'!CD25/20,"")</f>
        <v>0.75</v>
      </c>
      <c r="CE25" s="54">
        <f>IF(AND('20'!CE25&lt;&gt;"",'20'!CE25&lt;&gt;"Falta"),'20'!CE25/20,"")</f>
        <v>0.6</v>
      </c>
      <c r="CF25" s="54" t="str">
        <f>IF(AND('20'!CF25&lt;&gt;"",'20'!CF25&lt;&gt;"Falta"),'20'!CF25/20,"")</f>
        <v/>
      </c>
      <c r="CG25" s="54">
        <f>IF(AND('20'!CG25&lt;&gt;"",'20'!CG25&lt;&gt;"Falta"),'20'!CG25/20,"")</f>
        <v>1</v>
      </c>
      <c r="CH25" s="54">
        <f>IF(AND('20'!CH25&lt;&gt;"",'20'!CH25&lt;&gt;"Falta"),'20'!CH25/20,"")</f>
        <v>0.8</v>
      </c>
      <c r="CI25" s="54">
        <f>IF(AND('20'!CI25&lt;&gt;"",'20'!CI25&lt;&gt;"Falta"),'20'!CI25/20,"")</f>
        <v>0.75</v>
      </c>
      <c r="CJ25" s="54">
        <f>IF(AND('20'!CJ25&lt;&gt;"",'20'!CJ25&lt;&gt;"Falta"),'20'!CJ25/20,"")</f>
        <v>0.8</v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>
        <f>IF(AND('20'!DI25&lt;&gt;"",'20'!DI25&lt;&gt;"Falta"),'20'!DI25/20,"")</f>
        <v>0.45</v>
      </c>
      <c r="DJ25" s="54">
        <f>IF(AND('20'!DJ25&lt;&gt;"",'20'!DJ25&lt;&gt;"Falta"),'20'!DJ25/20,"")</f>
        <v>0.5</v>
      </c>
      <c r="DK25" s="54">
        <f>IF(AND('20'!DK25&lt;&gt;"",'20'!DK25&lt;&gt;"Falta"),'20'!DK25/20,"")</f>
        <v>0.6</v>
      </c>
      <c r="DL25" s="54">
        <f>IF(AND('20'!DL25&lt;&gt;"",'20'!DL25&lt;&gt;"Falta"),'20'!DL25/20,"")</f>
        <v>0.6</v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>
        <f>IF(AND('20'!EC25&lt;&gt;"",'20'!EC25&lt;&gt;"Falta"),'20'!EC25/20,"")</f>
        <v>0.45</v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>
        <f>IF(AND('20'!ES25&lt;&gt;"",'20'!ES25&lt;&gt;"Falta"),'20'!ES25/20,"")</f>
        <v>0.5</v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>
        <f>IF(AND('20'!FI25&lt;&gt;"",'20'!FI25&lt;&gt;"Falta"),'20'!FI25/20,"")</f>
        <v>0.7</v>
      </c>
      <c r="FJ25" s="54">
        <f>IF(AND('20'!FJ25&lt;&gt;"",'20'!FJ25&lt;&gt;"Falta"),'20'!FJ25/20,"")</f>
        <v>1</v>
      </c>
      <c r="FK25" s="54">
        <f>IF(AND('20'!FK25&lt;&gt;"",'20'!FK25&lt;&gt;"Falta"),'20'!FK25/20,"")</f>
        <v>0.75</v>
      </c>
      <c r="FL25" s="54">
        <f>IF(AND('20'!FL25&lt;&gt;"",'20'!FL25&lt;&gt;"Falta"),'20'!FL25/20,"")</f>
        <v>0.6</v>
      </c>
    </row>
    <row r="26" spans="2:168" x14ac:dyDescent="0.25">
      <c r="B26" s="42" t="str">
        <f>IF(ISBLANK('Nota de Estudiantes'!B26),"",'Nota de Estudiantes'!B26)</f>
        <v>20</v>
      </c>
      <c r="C26" s="42" t="str">
        <f>IF(ISBLANK('Nota de Estudiantes'!C26),"",'Nota de Estudiantes'!C26)</f>
        <v>RENGIFO REYNAGA, BRANDON PAUL</v>
      </c>
      <c r="D26" s="38" t="str">
        <f>IF(ISBLANK('Nota de Estudiantes'!D26),"",'Nota de Estudiantes'!D26)</f>
        <v>05</v>
      </c>
      <c r="E26" s="54">
        <f>IF(AND('20'!E26&lt;&gt;"",'20'!E26&lt;&gt;"Falta"),'20'!E26/20,"")</f>
        <v>0.6</v>
      </c>
      <c r="F26" s="54">
        <f>IF(AND('20'!F26&lt;&gt;"",'20'!F26&lt;&gt;"Falta"),'20'!F26/20,"")</f>
        <v>0.8</v>
      </c>
      <c r="G26" s="54">
        <f>IF(AND('20'!G26&lt;&gt;"",'20'!G26&lt;&gt;"Falta"),'20'!G26/20,"")</f>
        <v>0.75</v>
      </c>
      <c r="H26" s="54" t="str">
        <f>IF(AND('20'!H26&lt;&gt;"",'20'!H26&lt;&gt;"Falta"),'20'!H26/20,"")</f>
        <v/>
      </c>
      <c r="I26" s="54">
        <f>IF(AND('20'!I26&lt;&gt;"",'20'!I26&lt;&gt;"Falta"),'20'!I26/20,"")</f>
        <v>0.65</v>
      </c>
      <c r="J26" s="54">
        <f>IF(AND('20'!J26&lt;&gt;"",'20'!J26&lt;&gt;"Falta"),'20'!J26/20,"")</f>
        <v>0.6</v>
      </c>
      <c r="K26" s="54">
        <f>IF(AND('20'!K26&lt;&gt;"",'20'!K26&lt;&gt;"Falta"),'20'!K26/20,"")</f>
        <v>1</v>
      </c>
      <c r="L26" s="54">
        <f>IF(AND('20'!L26&lt;&gt;"",'20'!L26&lt;&gt;"Falta"),'20'!L26/20,"")</f>
        <v>1</v>
      </c>
      <c r="M26" s="54">
        <f>IF(AND('20'!M26&lt;&gt;"",'20'!M26&lt;&gt;"Falta"),'20'!M26/20,"")</f>
        <v>0.75</v>
      </c>
      <c r="N26" s="54">
        <f>IF(AND('20'!N26&lt;&gt;"",'20'!N26&lt;&gt;"Falta"),'20'!N26/20,"")</f>
        <v>0.75</v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>
        <f>IF(AND('20'!Q26&lt;&gt;"",'20'!Q26&lt;&gt;"Falta"),'20'!Q26/20,"")</f>
        <v>0.8</v>
      </c>
      <c r="R26" s="54">
        <f>IF(AND('20'!R26&lt;&gt;"",'20'!R26&lt;&gt;"Falta"),'20'!R26/20,"")</f>
        <v>0.8</v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>
        <f>IF(AND('20'!U26&lt;&gt;"",'20'!U26&lt;&gt;"Falta"),'20'!U26/20,"")</f>
        <v>0.75</v>
      </c>
      <c r="V26" s="54">
        <f>IF(AND('20'!V26&lt;&gt;"",'20'!V26&lt;&gt;"Falta"),'20'!V26/20,"")</f>
        <v>0.8</v>
      </c>
      <c r="W26" s="54">
        <f>IF(AND('20'!W26&lt;&gt;"",'20'!W26&lt;&gt;"Falta"),'20'!W26/20,"")</f>
        <v>0.7</v>
      </c>
      <c r="X26" s="54" t="str">
        <f>IF(AND('20'!X26&lt;&gt;"",'20'!X26&lt;&gt;"Falta"),'20'!X26/20,"")</f>
        <v/>
      </c>
      <c r="Y26" s="54">
        <f>IF(AND('20'!Y26&lt;&gt;"",'20'!Y26&lt;&gt;"Falta"),'20'!Y26/20,"")</f>
        <v>0.8</v>
      </c>
      <c r="Z26" s="54">
        <f>IF(AND('20'!Z26&lt;&gt;"",'20'!Z26&lt;&gt;"Falta"),'20'!Z26/20,"")</f>
        <v>0.85</v>
      </c>
      <c r="AA26" s="54">
        <f>IF(AND('20'!AA26&lt;&gt;"",'20'!AA26&lt;&gt;"Falta"),'20'!AA26/20,"")</f>
        <v>0.95</v>
      </c>
      <c r="AB26" s="54">
        <f>IF(AND('20'!AB26&lt;&gt;"",'20'!AB26&lt;&gt;"Falta"),'20'!AB26/20,"")</f>
        <v>0.8</v>
      </c>
      <c r="AC26" s="54">
        <f>IF(AND('20'!AC26&lt;&gt;"",'20'!AC26&lt;&gt;"Falta"),'20'!AC26/20,"")</f>
        <v>0.45</v>
      </c>
      <c r="AD26" s="54">
        <f>IF(AND('20'!AD26&lt;&gt;"",'20'!AD26&lt;&gt;"Falta"),'20'!AD26/20,"")</f>
        <v>0.4</v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>
        <f>IF(AND('20'!AK26&lt;&gt;"",'20'!AK26&lt;&gt;"Falta"),'20'!AK26/20,"")</f>
        <v>0.9</v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>
        <f>IF(AND('20'!AS26&lt;&gt;"",'20'!AS26&lt;&gt;"Falta"),'20'!AS26/20,"")</f>
        <v>0.9</v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>
        <f>IF(AND('20'!BA26&lt;&gt;"",'20'!BA26&lt;&gt;"Falta"),'20'!BA26/20,"")</f>
        <v>0.7</v>
      </c>
      <c r="BB26" s="54">
        <f>IF(AND('20'!BB26&lt;&gt;"",'20'!BB26&lt;&gt;"Falta"),'20'!BB26/20,"")</f>
        <v>0.65</v>
      </c>
      <c r="BC26" s="54">
        <f>IF(AND('20'!BC26&lt;&gt;"",'20'!BC26&lt;&gt;"Falta"),'20'!BC26/20,"")</f>
        <v>0.95</v>
      </c>
      <c r="BD26" s="54" t="str">
        <f>IF(AND('20'!BD26&lt;&gt;"",'20'!BD26&lt;&gt;"Falta"),'20'!BD26/20,"")</f>
        <v/>
      </c>
      <c r="BE26" s="54">
        <f>IF(AND('20'!BE26&lt;&gt;"",'20'!BE26&lt;&gt;"Falta"),'20'!BE26/20,"")</f>
        <v>0.6</v>
      </c>
      <c r="BF26" s="54">
        <f>IF(AND('20'!BF26&lt;&gt;"",'20'!BF26&lt;&gt;"Falta"),'20'!BF26/20,"")</f>
        <v>0.55000000000000004</v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>
        <f>IF(AND('20'!BI26&lt;&gt;"",'20'!BI26&lt;&gt;"Falta"),'20'!BI26/20,"")</f>
        <v>0.7</v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>
        <f>IF(AND('20'!BU26&lt;&gt;"",'20'!BU26&lt;&gt;"Falta"),'20'!BU26/20,"")</f>
        <v>0.55000000000000004</v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>
        <f>IF(AND('20'!BY26&lt;&gt;"",'20'!BY26&lt;&gt;"Falta"),'20'!BY26/20,"")</f>
        <v>0.6</v>
      </c>
      <c r="BZ26" s="54">
        <f>IF(AND('20'!BZ26&lt;&gt;"",'20'!BZ26&lt;&gt;"Falta"),'20'!BZ26/20,"")</f>
        <v>0.5</v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>
        <f>IF(AND('20'!CC26&lt;&gt;"",'20'!CC26&lt;&gt;"Falta"),'20'!CC26/20,"")</f>
        <v>0.8</v>
      </c>
      <c r="CD26" s="54">
        <f>IF(AND('20'!CD26&lt;&gt;"",'20'!CD26&lt;&gt;"Falta"),'20'!CD26/20,"")</f>
        <v>0.5</v>
      </c>
      <c r="CE26" s="54">
        <f>IF(AND('20'!CE26&lt;&gt;"",'20'!CE26&lt;&gt;"Falta"),'20'!CE26/20,"")</f>
        <v>0.8</v>
      </c>
      <c r="CF26" s="54" t="str">
        <f>IF(AND('20'!CF26&lt;&gt;"",'20'!CF26&lt;&gt;"Falta"),'20'!CF26/20,"")</f>
        <v/>
      </c>
      <c r="CG26" s="54">
        <f>IF(AND('20'!CG26&lt;&gt;"",'20'!CG26&lt;&gt;"Falta"),'20'!CG26/20,"")</f>
        <v>0.75</v>
      </c>
      <c r="CH26" s="54">
        <f>IF(AND('20'!CH26&lt;&gt;"",'20'!CH26&lt;&gt;"Falta"),'20'!CH26/20,"")</f>
        <v>0.8</v>
      </c>
      <c r="CI26" s="54">
        <f>IF(AND('20'!CI26&lt;&gt;"",'20'!CI26&lt;&gt;"Falta"),'20'!CI26/20,"")</f>
        <v>1</v>
      </c>
      <c r="CJ26" s="54">
        <f>IF(AND('20'!CJ26&lt;&gt;"",'20'!CJ26&lt;&gt;"Falta"),'20'!CJ26/20,"")</f>
        <v>0.8</v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>
        <f>IF(AND('20'!DI26&lt;&gt;"",'20'!DI26&lt;&gt;"Falta"),'20'!DI26/20,"")</f>
        <v>0.65</v>
      </c>
      <c r="DJ26" s="54">
        <f>IF(AND('20'!DJ26&lt;&gt;"",'20'!DJ26&lt;&gt;"Falta"),'20'!DJ26/20,"")</f>
        <v>0.9</v>
      </c>
      <c r="DK26" s="54">
        <f>IF(AND('20'!DK26&lt;&gt;"",'20'!DK26&lt;&gt;"Falta"),'20'!DK26/20,"")</f>
        <v>1</v>
      </c>
      <c r="DL26" s="54">
        <f>IF(AND('20'!DL26&lt;&gt;"",'20'!DL26&lt;&gt;"Falta"),'20'!DL26/20,"")</f>
        <v>0.8</v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>
        <f>IF(AND('20'!EC26&lt;&gt;"",'20'!EC26&lt;&gt;"Falta"),'20'!EC26/20,"")</f>
        <v>0.75</v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>
        <f>IF(AND('20'!ES26&lt;&gt;"",'20'!ES26&lt;&gt;"Falta"),'20'!ES26/20,"")</f>
        <v>0.75</v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>
        <f>IF(AND('20'!FI26&lt;&gt;"",'20'!FI26&lt;&gt;"Falta"),'20'!FI26/20,"")</f>
        <v>0.95</v>
      </c>
      <c r="FJ26" s="54">
        <f>IF(AND('20'!FJ26&lt;&gt;"",'20'!FJ26&lt;&gt;"Falta"),'20'!FJ26/20,"")</f>
        <v>0.8</v>
      </c>
      <c r="FK26" s="54">
        <f>IF(AND('20'!FK26&lt;&gt;"",'20'!FK26&lt;&gt;"Falta"),'20'!FK26/20,"")</f>
        <v>1</v>
      </c>
      <c r="FL26" s="54">
        <f>IF(AND('20'!FL26&lt;&gt;"",'20'!FL26&lt;&gt;"Falta"),'20'!FL26/20,"")</f>
        <v>0.8</v>
      </c>
    </row>
    <row r="27" spans="2:168" x14ac:dyDescent="0.25">
      <c r="B27" s="42" t="str">
        <f>IF(ISBLANK('Nota de Estudiantes'!B27),"",'Nota de Estudiantes'!B27)</f>
        <v>21</v>
      </c>
      <c r="C27" s="42" t="str">
        <f>IF(ISBLANK('Nota de Estudiantes'!C27),"",'Nota de Estudiantes'!C27)</f>
        <v>SALAZAR MONTES, CARLOS ALBERTO</v>
      </c>
      <c r="D27" s="38" t="str">
        <f>IF(ISBLANK('Nota de Estudiantes'!D27),"",'Nota de Estudiantes'!D27)</f>
        <v>01</v>
      </c>
      <c r="E27" s="54">
        <f>IF(AND('20'!E27&lt;&gt;"",'20'!E27&lt;&gt;"Falta"),'20'!E27/20,"")</f>
        <v>0.6</v>
      </c>
      <c r="F27" s="54">
        <f>IF(AND('20'!F27&lt;&gt;"",'20'!F27&lt;&gt;"Falta"),'20'!F27/20,"")</f>
        <v>0.8</v>
      </c>
      <c r="G27" s="54">
        <f>IF(AND('20'!G27&lt;&gt;"",'20'!G27&lt;&gt;"Falta"),'20'!G27/20,"")</f>
        <v>0.75</v>
      </c>
      <c r="H27" s="54" t="str">
        <f>IF(AND('20'!H27&lt;&gt;"",'20'!H27&lt;&gt;"Falta"),'20'!H27/20,"")</f>
        <v/>
      </c>
      <c r="I27" s="54">
        <f>IF(AND('20'!I27&lt;&gt;"",'20'!I27&lt;&gt;"Falta"),'20'!I27/20,"")</f>
        <v>0.4</v>
      </c>
      <c r="J27" s="54">
        <f>IF(AND('20'!J27&lt;&gt;"",'20'!J27&lt;&gt;"Falta"),'20'!J27/20,"")</f>
        <v>0.8</v>
      </c>
      <c r="K27" s="54">
        <f>IF(AND('20'!K27&lt;&gt;"",'20'!K27&lt;&gt;"Falta"),'20'!K27/20,"")</f>
        <v>0.6</v>
      </c>
      <c r="L27" s="54">
        <f>IF(AND('20'!L27&lt;&gt;"",'20'!L27&lt;&gt;"Falta"),'20'!L27/20,"")</f>
        <v>0.8</v>
      </c>
      <c r="M27" s="54">
        <f>IF(AND('20'!M27&lt;&gt;"",'20'!M27&lt;&gt;"Falta"),'20'!M27/20,"")</f>
        <v>0.75</v>
      </c>
      <c r="N27" s="54">
        <f>IF(AND('20'!N27&lt;&gt;"",'20'!N27&lt;&gt;"Falta"),'20'!N27/20,"")</f>
        <v>0.75</v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>
        <f>IF(AND('20'!Q27&lt;&gt;"",'20'!Q27&lt;&gt;"Falta"),'20'!Q27/20,"")</f>
        <v>0.6</v>
      </c>
      <c r="R27" s="54">
        <f>IF(AND('20'!R27&lt;&gt;"",'20'!R27&lt;&gt;"Falta"),'20'!R27/20,"")</f>
        <v>0.6</v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>
        <f>IF(AND('20'!U27&lt;&gt;"",'20'!U27&lt;&gt;"Falta"),'20'!U27/20,"")</f>
        <v>0.75</v>
      </c>
      <c r="V27" s="54">
        <f>IF(AND('20'!V27&lt;&gt;"",'20'!V27&lt;&gt;"Falta"),'20'!V27/20,"")</f>
        <v>0.8</v>
      </c>
      <c r="W27" s="54">
        <f>IF(AND('20'!W27&lt;&gt;"",'20'!W27&lt;&gt;"Falta"),'20'!W27/20,"")</f>
        <v>0.4</v>
      </c>
      <c r="X27" s="54" t="str">
        <f>IF(AND('20'!X27&lt;&gt;"",'20'!X27&lt;&gt;"Falta"),'20'!X27/20,"")</f>
        <v/>
      </c>
      <c r="Y27" s="54">
        <f>IF(AND('20'!Y27&lt;&gt;"",'20'!Y27&lt;&gt;"Falta"),'20'!Y27/20,"")</f>
        <v>0.6</v>
      </c>
      <c r="Z27" s="54">
        <f>IF(AND('20'!Z27&lt;&gt;"",'20'!Z27&lt;&gt;"Falta"),'20'!Z27/20,"")</f>
        <v>0.85</v>
      </c>
      <c r="AA27" s="54">
        <f>IF(AND('20'!AA27&lt;&gt;"",'20'!AA27&lt;&gt;"Falta"),'20'!AA27/20,"")</f>
        <v>0.65</v>
      </c>
      <c r="AB27" s="54">
        <f>IF(AND('20'!AB27&lt;&gt;"",'20'!AB27&lt;&gt;"Falta"),'20'!AB27/20,"")</f>
        <v>0.45</v>
      </c>
      <c r="AC27" s="54">
        <f>IF(AND('20'!AC27&lt;&gt;"",'20'!AC27&lt;&gt;"Falta"),'20'!AC27/20,"")</f>
        <v>0.7</v>
      </c>
      <c r="AD27" s="54">
        <f>IF(AND('20'!AD27&lt;&gt;"",'20'!AD27&lt;&gt;"Falta"),'20'!AD27/20,"")</f>
        <v>0.55000000000000004</v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>
        <f>IF(AND('20'!AK27&lt;&gt;"",'20'!AK27&lt;&gt;"Falta"),'20'!AK27/20,"")</f>
        <v>0.55000000000000004</v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>
        <f>IF(AND('20'!AS27&lt;&gt;"",'20'!AS27&lt;&gt;"Falta"),'20'!AS27/20,"")</f>
        <v>0.55000000000000004</v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>
        <f>IF(AND('20'!BA27&lt;&gt;"",'20'!BA27&lt;&gt;"Falta"),'20'!BA27/20,"")</f>
        <v>0.4</v>
      </c>
      <c r="BB27" s="54">
        <f>IF(AND('20'!BB27&lt;&gt;"",'20'!BB27&lt;&gt;"Falta"),'20'!BB27/20,"")</f>
        <v>0.7</v>
      </c>
      <c r="BC27" s="54">
        <f>IF(AND('20'!BC27&lt;&gt;"",'20'!BC27&lt;&gt;"Falta"),'20'!BC27/20,"")</f>
        <v>0.85</v>
      </c>
      <c r="BD27" s="54" t="str">
        <f>IF(AND('20'!BD27&lt;&gt;"",'20'!BD27&lt;&gt;"Falta"),'20'!BD27/20,"")</f>
        <v/>
      </c>
      <c r="BE27" s="54">
        <f>IF(AND('20'!BE27&lt;&gt;"",'20'!BE27&lt;&gt;"Falta"),'20'!BE27/20,"")</f>
        <v>0.5</v>
      </c>
      <c r="BF27" s="54">
        <f>IF(AND('20'!BF27&lt;&gt;"",'20'!BF27&lt;&gt;"Falta"),'20'!BF27/20,"")</f>
        <v>0.95</v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>
        <f>IF(AND('20'!BI27&lt;&gt;"",'20'!BI27&lt;&gt;"Falta"),'20'!BI27/20,"")</f>
        <v>1</v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>
        <f>IF(AND('20'!BU27&lt;&gt;"",'20'!BU27&lt;&gt;"Falta"),'20'!BU27/20,"")</f>
        <v>0.95</v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>
        <f>IF(AND('20'!BY27&lt;&gt;"",'20'!BY27&lt;&gt;"Falta"),'20'!BY27/20,"")</f>
        <v>1</v>
      </c>
      <c r="BZ27" s="54">
        <f>IF(AND('20'!BZ27&lt;&gt;"",'20'!BZ27&lt;&gt;"Falta"),'20'!BZ27/20,"")</f>
        <v>0.5</v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>
        <f>IF(AND('20'!CC27&lt;&gt;"",'20'!CC27&lt;&gt;"Falta"),'20'!CC27/20,"")</f>
        <v>0.8</v>
      </c>
      <c r="CD27" s="54">
        <f>IF(AND('20'!CD27&lt;&gt;"",'20'!CD27&lt;&gt;"Falta"),'20'!CD27/20,"")</f>
        <v>0.75</v>
      </c>
      <c r="CE27" s="54">
        <f>IF(AND('20'!CE27&lt;&gt;"",'20'!CE27&lt;&gt;"Falta"),'20'!CE27/20,"")</f>
        <v>1</v>
      </c>
      <c r="CF27" s="54" t="str">
        <f>IF(AND('20'!CF27&lt;&gt;"",'20'!CF27&lt;&gt;"Falta"),'20'!CF27/20,"")</f>
        <v/>
      </c>
      <c r="CG27" s="54">
        <f>IF(AND('20'!CG27&lt;&gt;"",'20'!CG27&lt;&gt;"Falta"),'20'!CG27/20,"")</f>
        <v>1</v>
      </c>
      <c r="CH27" s="54">
        <f>IF(AND('20'!CH27&lt;&gt;"",'20'!CH27&lt;&gt;"Falta"),'20'!CH27/20,"")</f>
        <v>0.8</v>
      </c>
      <c r="CI27" s="54">
        <f>IF(AND('20'!CI27&lt;&gt;"",'20'!CI27&lt;&gt;"Falta"),'20'!CI27/20,"")</f>
        <v>0.75</v>
      </c>
      <c r="CJ27" s="54">
        <f>IF(AND('20'!CJ27&lt;&gt;"",'20'!CJ27&lt;&gt;"Falta"),'20'!CJ27/20,"")</f>
        <v>1</v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>
        <f>IF(AND('20'!DI27&lt;&gt;"",'20'!DI27&lt;&gt;"Falta"),'20'!DI27/20,"")</f>
        <v>0.95</v>
      </c>
      <c r="DJ27" s="54">
        <f>IF(AND('20'!DJ27&lt;&gt;"",'20'!DJ27&lt;&gt;"Falta"),'20'!DJ27/20,"")</f>
        <v>0.6</v>
      </c>
      <c r="DK27" s="54">
        <f>IF(AND('20'!DK27&lt;&gt;"",'20'!DK27&lt;&gt;"Falta"),'20'!DK27/20,"")</f>
        <v>0.95</v>
      </c>
      <c r="DL27" s="54">
        <f>IF(AND('20'!DL27&lt;&gt;"",'20'!DL27&lt;&gt;"Falta"),'20'!DL27/20,"")</f>
        <v>0.8</v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>
        <f>IF(AND('20'!EC27&lt;&gt;"",'20'!EC27&lt;&gt;"Falta"),'20'!EC27/20,"")</f>
        <v>0.65</v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>
        <f>IF(AND('20'!ES27&lt;&gt;"",'20'!ES27&lt;&gt;"Falta"),'20'!ES27/20,"")</f>
        <v>0.8</v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>
        <f>IF(AND('20'!FI27&lt;&gt;"",'20'!FI27&lt;&gt;"Falta"),'20'!FI27/20,"")</f>
        <v>0.7</v>
      </c>
      <c r="FJ27" s="54">
        <f>IF(AND('20'!FJ27&lt;&gt;"",'20'!FJ27&lt;&gt;"Falta"),'20'!FJ27/20,"")</f>
        <v>0.8</v>
      </c>
      <c r="FK27" s="54">
        <f>IF(AND('20'!FK27&lt;&gt;"",'20'!FK27&lt;&gt;"Falta"),'20'!FK27/20,"")</f>
        <v>0.75</v>
      </c>
      <c r="FL27" s="54">
        <f>IF(AND('20'!FL27&lt;&gt;"",'20'!FL27&lt;&gt;"Falta"),'20'!FL27/20,"")</f>
        <v>0.6</v>
      </c>
    </row>
    <row r="28" spans="2:168" x14ac:dyDescent="0.25">
      <c r="B28" s="42" t="str">
        <f>IF(ISBLANK('Nota de Estudiantes'!B28),"",'Nota de Estudiantes'!B28)</f>
        <v>22</v>
      </c>
      <c r="C28" s="42" t="str">
        <f>IF(ISBLANK('Nota de Estudiantes'!C28),"",'Nota de Estudiantes'!C28)</f>
        <v>SILVA VILCHEZ, JOSE LUIS</v>
      </c>
      <c r="D28" s="38" t="str">
        <f>IF(ISBLANK('Nota de Estudiantes'!D28),"",'Nota de Estudiantes'!D28)</f>
        <v>05</v>
      </c>
      <c r="E28" s="54">
        <f>IF(AND('20'!E28&lt;&gt;"",'20'!E28&lt;&gt;"Falta"),'20'!E28/20,"")</f>
        <v>0.8</v>
      </c>
      <c r="F28" s="54">
        <f>IF(AND('20'!F28&lt;&gt;"",'20'!F28&lt;&gt;"Falta"),'20'!F28/20,"")</f>
        <v>0.6</v>
      </c>
      <c r="G28" s="54">
        <f>IF(AND('20'!G28&lt;&gt;"",'20'!G28&lt;&gt;"Falta"),'20'!G28/20,"")</f>
        <v>0.75</v>
      </c>
      <c r="H28" s="54" t="str">
        <f>IF(AND('20'!H28&lt;&gt;"",'20'!H28&lt;&gt;"Falta"),'20'!H28/20,"")</f>
        <v/>
      </c>
      <c r="I28" s="54">
        <f>IF(AND('20'!I28&lt;&gt;"",'20'!I28&lt;&gt;"Falta"),'20'!I28/20,"")</f>
        <v>0.65</v>
      </c>
      <c r="J28" s="54">
        <f>IF(AND('20'!J28&lt;&gt;"",'20'!J28&lt;&gt;"Falta"),'20'!J28/20,"")</f>
        <v>1</v>
      </c>
      <c r="K28" s="54">
        <f>IF(AND('20'!K28&lt;&gt;"",'20'!K28&lt;&gt;"Falta"),'20'!K28/20,"")</f>
        <v>0.6</v>
      </c>
      <c r="L28" s="54">
        <f>IF(AND('20'!L28&lt;&gt;"",'20'!L28&lt;&gt;"Falta"),'20'!L28/20,"")</f>
        <v>1</v>
      </c>
      <c r="M28" s="54">
        <f>IF(AND('20'!M28&lt;&gt;"",'20'!M28&lt;&gt;"Falta"),'20'!M28/20,"")</f>
        <v>1</v>
      </c>
      <c r="N28" s="54">
        <f>IF(AND('20'!N28&lt;&gt;"",'20'!N28&lt;&gt;"Falta"),'20'!N28/20,"")</f>
        <v>0.5</v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>
        <f>IF(AND('20'!Q28&lt;&gt;"",'20'!Q28&lt;&gt;"Falta"),'20'!Q28/20,"")</f>
        <v>0.6</v>
      </c>
      <c r="R28" s="54">
        <f>IF(AND('20'!R28&lt;&gt;"",'20'!R28&lt;&gt;"Falta"),'20'!R28/20,"")</f>
        <v>0.6</v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>
        <f>IF(AND('20'!U28&lt;&gt;"",'20'!U28&lt;&gt;"Falta"),'20'!U28/20,"")</f>
        <v>0.5</v>
      </c>
      <c r="V28" s="54">
        <f>IF(AND('20'!V28&lt;&gt;"",'20'!V28&lt;&gt;"Falta"),'20'!V28/20,"")</f>
        <v>0.8</v>
      </c>
      <c r="W28" s="54">
        <f>IF(AND('20'!W28&lt;&gt;"",'20'!W28&lt;&gt;"Falta"),'20'!W28/20,"")</f>
        <v>0.85</v>
      </c>
      <c r="X28" s="54" t="str">
        <f>IF(AND('20'!X28&lt;&gt;"",'20'!X28&lt;&gt;"Falta"),'20'!X28/20,"")</f>
        <v/>
      </c>
      <c r="Y28" s="54">
        <f>IF(AND('20'!Y28&lt;&gt;"",'20'!Y28&lt;&gt;"Falta"),'20'!Y28/20,"")</f>
        <v>0.75</v>
      </c>
      <c r="Z28" s="54">
        <f>IF(AND('20'!Z28&lt;&gt;"",'20'!Z28&lt;&gt;"Falta"),'20'!Z28/20,"")</f>
        <v>0.65</v>
      </c>
      <c r="AA28" s="54">
        <f>IF(AND('20'!AA28&lt;&gt;"",'20'!AA28&lt;&gt;"Falta"),'20'!AA28/20,"")</f>
        <v>1</v>
      </c>
      <c r="AB28" s="54">
        <f>IF(AND('20'!AB28&lt;&gt;"",'20'!AB28&lt;&gt;"Falta"),'20'!AB28/20,"")</f>
        <v>0.9</v>
      </c>
      <c r="AC28" s="54">
        <f>IF(AND('20'!AC28&lt;&gt;"",'20'!AC28&lt;&gt;"Falta"),'20'!AC28/20,"")</f>
        <v>0.85</v>
      </c>
      <c r="AD28" s="54">
        <f>IF(AND('20'!AD28&lt;&gt;"",'20'!AD28&lt;&gt;"Falta"),'20'!AD28/20,"")</f>
        <v>0.85</v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>
        <f>IF(AND('20'!AK28&lt;&gt;"",'20'!AK28&lt;&gt;"Falta"),'20'!AK28/20,"")</f>
        <v>0.5</v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>
        <f>IF(AND('20'!AS28&lt;&gt;"",'20'!AS28&lt;&gt;"Falta"),'20'!AS28/20,"")</f>
        <v>0.5</v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>
        <f>IF(AND('20'!BA28&lt;&gt;"",'20'!BA28&lt;&gt;"Falta"),'20'!BA28/20,"")</f>
        <v>0.8</v>
      </c>
      <c r="BB28" s="54">
        <f>IF(AND('20'!BB28&lt;&gt;"",'20'!BB28&lt;&gt;"Falta"),'20'!BB28/20,"")</f>
        <v>0.6</v>
      </c>
      <c r="BC28" s="54">
        <f>IF(AND('20'!BC28&lt;&gt;"",'20'!BC28&lt;&gt;"Falta"),'20'!BC28/20,"")</f>
        <v>0.4</v>
      </c>
      <c r="BD28" s="54" t="str">
        <f>IF(AND('20'!BD28&lt;&gt;"",'20'!BD28&lt;&gt;"Falta"),'20'!BD28/20,"")</f>
        <v/>
      </c>
      <c r="BE28" s="54">
        <f>IF(AND('20'!BE28&lt;&gt;"",'20'!BE28&lt;&gt;"Falta"),'20'!BE28/20,"")</f>
        <v>1</v>
      </c>
      <c r="BF28" s="54">
        <f>IF(AND('20'!BF28&lt;&gt;"",'20'!BF28&lt;&gt;"Falta"),'20'!BF28/20,"")</f>
        <v>0.65</v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>
        <f>IF(AND('20'!BI28&lt;&gt;"",'20'!BI28&lt;&gt;"Falta"),'20'!BI28/20,"")</f>
        <v>0.6</v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>
        <f>IF(AND('20'!BU28&lt;&gt;"",'20'!BU28&lt;&gt;"Falta"),'20'!BU28/20,"")</f>
        <v>0.65</v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>
        <f>IF(AND('20'!BY28&lt;&gt;"",'20'!BY28&lt;&gt;"Falta"),'20'!BY28/20,"")</f>
        <v>0.6</v>
      </c>
      <c r="BZ28" s="54">
        <f>IF(AND('20'!BZ28&lt;&gt;"",'20'!BZ28&lt;&gt;"Falta"),'20'!BZ28/20,"")</f>
        <v>1</v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>
        <f>IF(AND('20'!CC28&lt;&gt;"",'20'!CC28&lt;&gt;"Falta"),'20'!CC28/20,"")</f>
        <v>0.6</v>
      </c>
      <c r="CD28" s="54">
        <f>IF(AND('20'!CD28&lt;&gt;"",'20'!CD28&lt;&gt;"Falta"),'20'!CD28/20,"")</f>
        <v>1</v>
      </c>
      <c r="CE28" s="54">
        <f>IF(AND('20'!CE28&lt;&gt;"",'20'!CE28&lt;&gt;"Falta"),'20'!CE28/20,"")</f>
        <v>0.8</v>
      </c>
      <c r="CF28" s="54" t="str">
        <f>IF(AND('20'!CF28&lt;&gt;"",'20'!CF28&lt;&gt;"Falta"),'20'!CF28/20,"")</f>
        <v/>
      </c>
      <c r="CG28" s="54">
        <f>IF(AND('20'!CG28&lt;&gt;"",'20'!CG28&lt;&gt;"Falta"),'20'!CG28/20,"")</f>
        <v>1</v>
      </c>
      <c r="CH28" s="54">
        <f>IF(AND('20'!CH28&lt;&gt;"",'20'!CH28&lt;&gt;"Falta"),'20'!CH28/20,"")</f>
        <v>1</v>
      </c>
      <c r="CI28" s="54">
        <f>IF(AND('20'!CI28&lt;&gt;"",'20'!CI28&lt;&gt;"Falta"),'20'!CI28/20,"")</f>
        <v>0.75</v>
      </c>
      <c r="CJ28" s="54">
        <f>IF(AND('20'!CJ28&lt;&gt;"",'20'!CJ28&lt;&gt;"Falta"),'20'!CJ28/20,"")</f>
        <v>0.6</v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>
        <f>IF(AND('20'!DI28&lt;&gt;"",'20'!DI28&lt;&gt;"Falta"),'20'!DI28/20,"")</f>
        <v>0.7</v>
      </c>
      <c r="DJ28" s="54">
        <f>IF(AND('20'!DJ28&lt;&gt;"",'20'!DJ28&lt;&gt;"Falta"),'20'!DJ28/20,"")</f>
        <v>0.5</v>
      </c>
      <c r="DK28" s="54">
        <f>IF(AND('20'!DK28&lt;&gt;"",'20'!DK28&lt;&gt;"Falta"),'20'!DK28/20,"")</f>
        <v>0.45</v>
      </c>
      <c r="DL28" s="54">
        <f>IF(AND('20'!DL28&lt;&gt;"",'20'!DL28&lt;&gt;"Falta"),'20'!DL28/20,"")</f>
        <v>0.6</v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>
        <f>IF(AND('20'!EC28&lt;&gt;"",'20'!EC28&lt;&gt;"Falta"),'20'!EC28/20,"")</f>
        <v>0.8</v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>
        <f>IF(AND('20'!ES28&lt;&gt;"",'20'!ES28&lt;&gt;"Falta"),'20'!ES28/20,"")</f>
        <v>0.45</v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>
        <f>IF(AND('20'!FI28&lt;&gt;"",'20'!FI28&lt;&gt;"Falta"),'20'!FI28/20,"")</f>
        <v>0.8</v>
      </c>
      <c r="FJ28" s="54">
        <f>IF(AND('20'!FJ28&lt;&gt;"",'20'!FJ28&lt;&gt;"Falta"),'20'!FJ28/20,"")</f>
        <v>1</v>
      </c>
      <c r="FK28" s="54">
        <f>IF(AND('20'!FK28&lt;&gt;"",'20'!FK28&lt;&gt;"Falta"),'20'!FK28/20,"")</f>
        <v>1</v>
      </c>
      <c r="FL28" s="54">
        <f>IF(AND('20'!FL28&lt;&gt;"",'20'!FL28&lt;&gt;"Falta"),'20'!FL28/20,"")</f>
        <v>0.8</v>
      </c>
    </row>
    <row r="29" spans="2:168" x14ac:dyDescent="0.25">
      <c r="B29" s="42" t="str">
        <f>IF(ISBLANK('Nota de Estudiantes'!B29),"",'Nota de Estudiantes'!B29)</f>
        <v>23</v>
      </c>
      <c r="C29" s="42" t="str">
        <f>IF(ISBLANK('Nota de Estudiantes'!C29),"",'Nota de Estudiantes'!C29)</f>
        <v>TORRES ZAPATA, MICHEL EMERSON</v>
      </c>
      <c r="D29" s="38" t="str">
        <f>IF(ISBLANK('Nota de Estudiantes'!D29),"",'Nota de Estudiantes'!D29)</f>
        <v>04</v>
      </c>
      <c r="E29" s="54">
        <f>IF(AND('20'!E29&lt;&gt;"",'20'!E29&lt;&gt;"Falta"),'20'!E29/20,"")</f>
        <v>1</v>
      </c>
      <c r="F29" s="54">
        <f>IF(AND('20'!F29&lt;&gt;"",'20'!F29&lt;&gt;"Falta"),'20'!F29/20,"")</f>
        <v>1</v>
      </c>
      <c r="G29" s="54">
        <f>IF(AND('20'!G29&lt;&gt;"",'20'!G29&lt;&gt;"Falta"),'20'!G29/20,"")</f>
        <v>0.5</v>
      </c>
      <c r="H29" s="54" t="str">
        <f>IF(AND('20'!H29&lt;&gt;"",'20'!H29&lt;&gt;"Falta"),'20'!H29/20,"")</f>
        <v/>
      </c>
      <c r="I29" s="54">
        <f>IF(AND('20'!I29&lt;&gt;"",'20'!I29&lt;&gt;"Falta"),'20'!I29/20,"")</f>
        <v>0.7</v>
      </c>
      <c r="J29" s="54">
        <f>IF(AND('20'!J29&lt;&gt;"",'20'!J29&lt;&gt;"Falta"),'20'!J29/20,"")</f>
        <v>1</v>
      </c>
      <c r="K29" s="54">
        <f>IF(AND('20'!K29&lt;&gt;"",'20'!K29&lt;&gt;"Falta"),'20'!K29/20,"")</f>
        <v>0.8</v>
      </c>
      <c r="L29" s="54">
        <f>IF(AND('20'!L29&lt;&gt;"",'20'!L29&lt;&gt;"Falta"),'20'!L29/20,"")</f>
        <v>0.6</v>
      </c>
      <c r="M29" s="54">
        <f>IF(AND('20'!M29&lt;&gt;"",'20'!M29&lt;&gt;"Falta"),'20'!M29/20,"")</f>
        <v>0.5</v>
      </c>
      <c r="N29" s="54">
        <f>IF(AND('20'!N29&lt;&gt;"",'20'!N29&lt;&gt;"Falta"),'20'!N29/20,"")</f>
        <v>1</v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>
        <f>IF(AND('20'!Q29&lt;&gt;"",'20'!Q29&lt;&gt;"Falta"),'20'!Q29/20,"")</f>
        <v>0.8</v>
      </c>
      <c r="R29" s="54">
        <f>IF(AND('20'!R29&lt;&gt;"",'20'!R29&lt;&gt;"Falta"),'20'!R29/20,"")</f>
        <v>0.8</v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>
        <f>IF(AND('20'!U29&lt;&gt;"",'20'!U29&lt;&gt;"Falta"),'20'!U29/20,"")</f>
        <v>0.75</v>
      </c>
      <c r="V29" s="54">
        <f>IF(AND('20'!V29&lt;&gt;"",'20'!V29&lt;&gt;"Falta"),'20'!V29/20,"")</f>
        <v>1</v>
      </c>
      <c r="W29" s="54">
        <f>IF(AND('20'!W29&lt;&gt;"",'20'!W29&lt;&gt;"Falta"),'20'!W29/20,"")</f>
        <v>0.95</v>
      </c>
      <c r="X29" s="54" t="str">
        <f>IF(AND('20'!X29&lt;&gt;"",'20'!X29&lt;&gt;"Falta"),'20'!X29/20,"")</f>
        <v/>
      </c>
      <c r="Y29" s="54">
        <f>IF(AND('20'!Y29&lt;&gt;"",'20'!Y29&lt;&gt;"Falta"),'20'!Y29/20,"")</f>
        <v>0.9</v>
      </c>
      <c r="Z29" s="54">
        <f>IF(AND('20'!Z29&lt;&gt;"",'20'!Z29&lt;&gt;"Falta"),'20'!Z29/20,"")</f>
        <v>0.95</v>
      </c>
      <c r="AA29" s="54">
        <f>IF(AND('20'!AA29&lt;&gt;"",'20'!AA29&lt;&gt;"Falta"),'20'!AA29/20,"")</f>
        <v>0.55000000000000004</v>
      </c>
      <c r="AB29" s="54">
        <f>IF(AND('20'!AB29&lt;&gt;"",'20'!AB29&lt;&gt;"Falta"),'20'!AB29/20,"")</f>
        <v>0.65</v>
      </c>
      <c r="AC29" s="54">
        <f>IF(AND('20'!AC29&lt;&gt;"",'20'!AC29&lt;&gt;"Falta"),'20'!AC29/20,"")</f>
        <v>0.85</v>
      </c>
      <c r="AD29" s="54">
        <f>IF(AND('20'!AD29&lt;&gt;"",'20'!AD29&lt;&gt;"Falta"),'20'!AD29/20,"")</f>
        <v>0.8</v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>
        <f>IF(AND('20'!AK29&lt;&gt;"",'20'!AK29&lt;&gt;"Falta"),'20'!AK29/20,"")</f>
        <v>0.65</v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>
        <f>IF(AND('20'!AS29&lt;&gt;"",'20'!AS29&lt;&gt;"Falta"),'20'!AS29/20,"")</f>
        <v>0.65</v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>
        <f>IF(AND('20'!BA29&lt;&gt;"",'20'!BA29&lt;&gt;"Falta"),'20'!BA29/20,"")</f>
        <v>0.65</v>
      </c>
      <c r="BB29" s="54">
        <f>IF(AND('20'!BB29&lt;&gt;"",'20'!BB29&lt;&gt;"Falta"),'20'!BB29/20,"")</f>
        <v>0.7</v>
      </c>
      <c r="BC29" s="54">
        <f>IF(AND('20'!BC29&lt;&gt;"",'20'!BC29&lt;&gt;"Falta"),'20'!BC29/20,"")</f>
        <v>0.95</v>
      </c>
      <c r="BD29" s="54" t="str">
        <f>IF(AND('20'!BD29&lt;&gt;"",'20'!BD29&lt;&gt;"Falta"),'20'!BD29/20,"")</f>
        <v/>
      </c>
      <c r="BE29" s="54">
        <f>IF(AND('20'!BE29&lt;&gt;"",'20'!BE29&lt;&gt;"Falta"),'20'!BE29/20,"")</f>
        <v>0.5</v>
      </c>
      <c r="BF29" s="54">
        <f>IF(AND('20'!BF29&lt;&gt;"",'20'!BF29&lt;&gt;"Falta"),'20'!BF29/20,"")</f>
        <v>0.4</v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>
        <f>IF(AND('20'!BI29&lt;&gt;"",'20'!BI29&lt;&gt;"Falta"),'20'!BI29/20,"")</f>
        <v>0.7</v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>
        <f>IF(AND('20'!BU29&lt;&gt;"",'20'!BU29&lt;&gt;"Falta"),'20'!BU29/20,"")</f>
        <v>0.4</v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>
        <f>IF(AND('20'!BY29&lt;&gt;"",'20'!BY29&lt;&gt;"Falta"),'20'!BY29/20,"")</f>
        <v>1</v>
      </c>
      <c r="BZ29" s="54">
        <f>IF(AND('20'!BZ29&lt;&gt;"",'20'!BZ29&lt;&gt;"Falta"),'20'!BZ29/20,"")</f>
        <v>0.75</v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>
        <f>IF(AND('20'!CC29&lt;&gt;"",'20'!CC29&lt;&gt;"Falta"),'20'!CC29/20,"")</f>
        <v>1</v>
      </c>
      <c r="CD29" s="54">
        <f>IF(AND('20'!CD29&lt;&gt;"",'20'!CD29&lt;&gt;"Falta"),'20'!CD29/20,"")</f>
        <v>0.75</v>
      </c>
      <c r="CE29" s="54">
        <f>IF(AND('20'!CE29&lt;&gt;"",'20'!CE29&lt;&gt;"Falta"),'20'!CE29/20,"")</f>
        <v>1</v>
      </c>
      <c r="CF29" s="54" t="str">
        <f>IF(AND('20'!CF29&lt;&gt;"",'20'!CF29&lt;&gt;"Falta"),'20'!CF29/20,"")</f>
        <v/>
      </c>
      <c r="CG29" s="54">
        <f>IF(AND('20'!CG29&lt;&gt;"",'20'!CG29&lt;&gt;"Falta"),'20'!CG29/20,"")</f>
        <v>0.75</v>
      </c>
      <c r="CH29" s="54">
        <f>IF(AND('20'!CH29&lt;&gt;"",'20'!CH29&lt;&gt;"Falta"),'20'!CH29/20,"")</f>
        <v>0.8</v>
      </c>
      <c r="CI29" s="54">
        <f>IF(AND('20'!CI29&lt;&gt;"",'20'!CI29&lt;&gt;"Falta"),'20'!CI29/20,"")</f>
        <v>1</v>
      </c>
      <c r="CJ29" s="54">
        <f>IF(AND('20'!CJ29&lt;&gt;"",'20'!CJ29&lt;&gt;"Falta"),'20'!CJ29/20,"")</f>
        <v>0.6</v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>
        <f>IF(AND('20'!DI29&lt;&gt;"",'20'!DI29&lt;&gt;"Falta"),'20'!DI29/20,"")</f>
        <v>0.8</v>
      </c>
      <c r="DJ29" s="54">
        <f>IF(AND('20'!DJ29&lt;&gt;"",'20'!DJ29&lt;&gt;"Falta"),'20'!DJ29/20,"")</f>
        <v>0.7</v>
      </c>
      <c r="DK29" s="54">
        <f>IF(AND('20'!DK29&lt;&gt;"",'20'!DK29&lt;&gt;"Falta"),'20'!DK29/20,"")</f>
        <v>0.45</v>
      </c>
      <c r="DL29" s="54">
        <f>IF(AND('20'!DL29&lt;&gt;"",'20'!DL29&lt;&gt;"Falta"),'20'!DL29/20,"")</f>
        <v>0.5</v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>
        <f>IF(AND('20'!EC29&lt;&gt;"",'20'!EC29&lt;&gt;"Falta"),'20'!EC29/20,"")</f>
        <v>0.7</v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>
        <f>IF(AND('20'!ES29&lt;&gt;"",'20'!ES29&lt;&gt;"Falta"),'20'!ES29/20,"")</f>
        <v>0.45</v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>
        <f>IF(AND('20'!FI29&lt;&gt;"",'20'!FI29&lt;&gt;"Falta"),'20'!FI29/20,"")</f>
        <v>0.5</v>
      </c>
      <c r="FJ29" s="54">
        <f>IF(AND('20'!FJ29&lt;&gt;"",'20'!FJ29&lt;&gt;"Falta"),'20'!FJ29/20,"")</f>
        <v>0.6</v>
      </c>
      <c r="FK29" s="54">
        <f>IF(AND('20'!FK29&lt;&gt;"",'20'!FK29&lt;&gt;"Falta"),'20'!FK29/20,"")</f>
        <v>0.75</v>
      </c>
      <c r="FL29" s="54">
        <f>IF(AND('20'!FL29&lt;&gt;"",'20'!FL29&lt;&gt;"Falta"),'20'!FL29/20,"")</f>
        <v>0.8</v>
      </c>
    </row>
    <row r="30" spans="2:168" x14ac:dyDescent="0.25">
      <c r="B30" s="42" t="str">
        <f>IF(ISBLANK('Nota de Estudiantes'!B30),"",'Nota de Estudiantes'!B30)</f>
        <v>24</v>
      </c>
      <c r="C30" s="42" t="str">
        <f>IF(ISBLANK('Nota de Estudiantes'!C30),"",'Nota de Estudiantes'!C30)</f>
        <v>VEGA BUENO, JAVIER ADRIAN</v>
      </c>
      <c r="D30" s="38" t="str">
        <f>IF(ISBLANK('Nota de Estudiantes'!D30),"",'Nota de Estudiantes'!D30)</f>
        <v>02</v>
      </c>
      <c r="E30" s="54">
        <f>IF(AND('20'!E30&lt;&gt;"",'20'!E30&lt;&gt;"Falta"),'20'!E30/20,"")</f>
        <v>1</v>
      </c>
      <c r="F30" s="54">
        <f>IF(AND('20'!F30&lt;&gt;"",'20'!F30&lt;&gt;"Falta"),'20'!F30/20,"")</f>
        <v>0.8</v>
      </c>
      <c r="G30" s="54">
        <f>IF(AND('20'!G30&lt;&gt;"",'20'!G30&lt;&gt;"Falta"),'20'!G30/20,"")</f>
        <v>0.5</v>
      </c>
      <c r="H30" s="54" t="str">
        <f>IF(AND('20'!H30&lt;&gt;"",'20'!H30&lt;&gt;"Falta"),'20'!H30/20,"")</f>
        <v/>
      </c>
      <c r="I30" s="54">
        <f>IF(AND('20'!I30&lt;&gt;"",'20'!I30&lt;&gt;"Falta"),'20'!I30/20,"")</f>
        <v>0.75</v>
      </c>
      <c r="J30" s="54">
        <f>IF(AND('20'!J30&lt;&gt;"",'20'!J30&lt;&gt;"Falta"),'20'!J30/20,"")</f>
        <v>0.6</v>
      </c>
      <c r="K30" s="54">
        <f>IF(AND('20'!K30&lt;&gt;"",'20'!K30&lt;&gt;"Falta"),'20'!K30/20,"")</f>
        <v>0.8</v>
      </c>
      <c r="L30" s="54">
        <f>IF(AND('20'!L30&lt;&gt;"",'20'!L30&lt;&gt;"Falta"),'20'!L30/20,"")</f>
        <v>0.6</v>
      </c>
      <c r="M30" s="54">
        <f>IF(AND('20'!M30&lt;&gt;"",'20'!M30&lt;&gt;"Falta"),'20'!M30/20,"")</f>
        <v>0.5</v>
      </c>
      <c r="N30" s="54">
        <f>IF(AND('20'!N30&lt;&gt;"",'20'!N30&lt;&gt;"Falta"),'20'!N30/20,"")</f>
        <v>0.5</v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>
        <f>IF(AND('20'!Q30&lt;&gt;"",'20'!Q30&lt;&gt;"Falta"),'20'!Q30/20,"")</f>
        <v>0.8</v>
      </c>
      <c r="R30" s="54">
        <f>IF(AND('20'!R30&lt;&gt;"",'20'!R30&lt;&gt;"Falta"),'20'!R30/20,"")</f>
        <v>0.6</v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>
        <f>IF(AND('20'!U30&lt;&gt;"",'20'!U30&lt;&gt;"Falta"),'20'!U30/20,"")</f>
        <v>0.5</v>
      </c>
      <c r="V30" s="54">
        <f>IF(AND('20'!V30&lt;&gt;"",'20'!V30&lt;&gt;"Falta"),'20'!V30/20,"")</f>
        <v>1</v>
      </c>
      <c r="W30" s="54">
        <f>IF(AND('20'!W30&lt;&gt;"",'20'!W30&lt;&gt;"Falta"),'20'!W30/20,"")</f>
        <v>0.85</v>
      </c>
      <c r="X30" s="54" t="str">
        <f>IF(AND('20'!X30&lt;&gt;"",'20'!X30&lt;&gt;"Falta"),'20'!X30/20,"")</f>
        <v/>
      </c>
      <c r="Y30" s="54">
        <f>IF(AND('20'!Y30&lt;&gt;"",'20'!Y30&lt;&gt;"Falta"),'20'!Y30/20,"")</f>
        <v>0.55000000000000004</v>
      </c>
      <c r="Z30" s="54">
        <f>IF(AND('20'!Z30&lt;&gt;"",'20'!Z30&lt;&gt;"Falta"),'20'!Z30/20,"")</f>
        <v>0.4</v>
      </c>
      <c r="AA30" s="54">
        <f>IF(AND('20'!AA30&lt;&gt;"",'20'!AA30&lt;&gt;"Falta"),'20'!AA30/20,"")</f>
        <v>0.75</v>
      </c>
      <c r="AB30" s="54">
        <f>IF(AND('20'!AB30&lt;&gt;"",'20'!AB30&lt;&gt;"Falta"),'20'!AB30/20,"")</f>
        <v>0.65</v>
      </c>
      <c r="AC30" s="54">
        <f>IF(AND('20'!AC30&lt;&gt;"",'20'!AC30&lt;&gt;"Falta"),'20'!AC30/20,"")</f>
        <v>0.45</v>
      </c>
      <c r="AD30" s="54">
        <f>IF(AND('20'!AD30&lt;&gt;"",'20'!AD30&lt;&gt;"Falta"),'20'!AD30/20,"")</f>
        <v>0.7</v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>
        <f>IF(AND('20'!AK30&lt;&gt;"",'20'!AK30&lt;&gt;"Falta"),'20'!AK30/20,"")</f>
        <v>0.75</v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>
        <f>IF(AND('20'!AS30&lt;&gt;"",'20'!AS30&lt;&gt;"Falta"),'20'!AS30/20,"")</f>
        <v>0.75</v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>
        <f>IF(AND('20'!BA30&lt;&gt;"",'20'!BA30&lt;&gt;"Falta"),'20'!BA30/20,"")</f>
        <v>0.65</v>
      </c>
      <c r="BB30" s="54">
        <f>IF(AND('20'!BB30&lt;&gt;"",'20'!BB30&lt;&gt;"Falta"),'20'!BB30/20,"")</f>
        <v>0.4</v>
      </c>
      <c r="BC30" s="54">
        <f>IF(AND('20'!BC30&lt;&gt;"",'20'!BC30&lt;&gt;"Falta"),'20'!BC30/20,"")</f>
        <v>0.75</v>
      </c>
      <c r="BD30" s="54" t="str">
        <f>IF(AND('20'!BD30&lt;&gt;"",'20'!BD30&lt;&gt;"Falta"),'20'!BD30/20,"")</f>
        <v/>
      </c>
      <c r="BE30" s="54">
        <f>IF(AND('20'!BE30&lt;&gt;"",'20'!BE30&lt;&gt;"Falta"),'20'!BE30/20,"")</f>
        <v>0.9</v>
      </c>
      <c r="BF30" s="54">
        <f>IF(AND('20'!BF30&lt;&gt;"",'20'!BF30&lt;&gt;"Falta"),'20'!BF30/20,"")</f>
        <v>0.8</v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>
        <f>IF(AND('20'!BI30&lt;&gt;"",'20'!BI30&lt;&gt;"Falta"),'20'!BI30/20,"")</f>
        <v>0.5</v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>
        <f>IF(AND('20'!BU30&lt;&gt;"",'20'!BU30&lt;&gt;"Falta"),'20'!BU30/20,"")</f>
        <v>0.8</v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>
        <f>IF(AND('20'!BY30&lt;&gt;"",'20'!BY30&lt;&gt;"Falta"),'20'!BY30/20,"")</f>
        <v>0.8</v>
      </c>
      <c r="BZ30" s="54">
        <f>IF(AND('20'!BZ30&lt;&gt;"",'20'!BZ30&lt;&gt;"Falta"),'20'!BZ30/20,"")</f>
        <v>0.75</v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>
        <f>IF(AND('20'!CC30&lt;&gt;"",'20'!CC30&lt;&gt;"Falta"),'20'!CC30/20,"")</f>
        <v>0.8</v>
      </c>
      <c r="CD30" s="54">
        <f>IF(AND('20'!CD30&lt;&gt;"",'20'!CD30&lt;&gt;"Falta"),'20'!CD30/20,"")</f>
        <v>1</v>
      </c>
      <c r="CE30" s="54">
        <f>IF(AND('20'!CE30&lt;&gt;"",'20'!CE30&lt;&gt;"Falta"),'20'!CE30/20,"")</f>
        <v>0.8</v>
      </c>
      <c r="CF30" s="54" t="str">
        <f>IF(AND('20'!CF30&lt;&gt;"",'20'!CF30&lt;&gt;"Falta"),'20'!CF30/20,"")</f>
        <v/>
      </c>
      <c r="CG30" s="54">
        <f>IF(AND('20'!CG30&lt;&gt;"",'20'!CG30&lt;&gt;"Falta"),'20'!CG30/20,"")</f>
        <v>1</v>
      </c>
      <c r="CH30" s="54">
        <f>IF(AND('20'!CH30&lt;&gt;"",'20'!CH30&lt;&gt;"Falta"),'20'!CH30/20,"")</f>
        <v>0.6</v>
      </c>
      <c r="CI30" s="54">
        <f>IF(AND('20'!CI30&lt;&gt;"",'20'!CI30&lt;&gt;"Falta"),'20'!CI30/20,"")</f>
        <v>1</v>
      </c>
      <c r="CJ30" s="54">
        <f>IF(AND('20'!CJ30&lt;&gt;"",'20'!CJ30&lt;&gt;"Falta"),'20'!CJ30/20,"")</f>
        <v>0.8</v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>
        <f>IF(AND('20'!DI30&lt;&gt;"",'20'!DI30&lt;&gt;"Falta"),'20'!DI30/20,"")</f>
        <v>0.65</v>
      </c>
      <c r="DJ30" s="54">
        <f>IF(AND('20'!DJ30&lt;&gt;"",'20'!DJ30&lt;&gt;"Falta"),'20'!DJ30/20,"")</f>
        <v>0.9</v>
      </c>
      <c r="DK30" s="54">
        <f>IF(AND('20'!DK30&lt;&gt;"",'20'!DK30&lt;&gt;"Falta"),'20'!DK30/20,"")</f>
        <v>0.55000000000000004</v>
      </c>
      <c r="DL30" s="54">
        <f>IF(AND('20'!DL30&lt;&gt;"",'20'!DL30&lt;&gt;"Falta"),'20'!DL30/20,"")</f>
        <v>0.8</v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>
        <f>IF(AND('20'!EC30&lt;&gt;"",'20'!EC30&lt;&gt;"Falta"),'20'!EC30/20,"")</f>
        <v>0.6</v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>
        <f>IF(AND('20'!ES30&lt;&gt;"",'20'!ES30&lt;&gt;"Falta"),'20'!ES30/20,"")</f>
        <v>0.9</v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>
        <f>IF(AND('20'!FI30&lt;&gt;"",'20'!FI30&lt;&gt;"Falta"),'20'!FI30/20,"")</f>
        <v>0.45</v>
      </c>
      <c r="FJ30" s="54">
        <f>IF(AND('20'!FJ30&lt;&gt;"",'20'!FJ30&lt;&gt;"Falta"),'20'!FJ30/20,"")</f>
        <v>1</v>
      </c>
      <c r="FK30" s="54">
        <f>IF(AND('20'!FK30&lt;&gt;"",'20'!FK30&lt;&gt;"Falta"),'20'!FK30/20,"")</f>
        <v>0.75</v>
      </c>
      <c r="FL30" s="54">
        <f>IF(AND('20'!FL30&lt;&gt;"",'20'!FL30&lt;&gt;"Falta"),'20'!FL30/20,"")</f>
        <v>0.8</v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32</v>
      </c>
      <c r="C2" s="256"/>
      <c r="D2" s="257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2:45" ht="135" customHeight="1" x14ac:dyDescent="0.25">
      <c r="B3" s="262" t="s">
        <v>33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22</v>
      </c>
      <c r="C4" s="265" t="s">
        <v>31</v>
      </c>
      <c r="D4" s="265" t="s">
        <v>23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str">
        <f>IF(ISBLANK('Nota de Estudiantes'!B7),"",'Nota de Estudiantes'!B7)</f>
        <v>1</v>
      </c>
      <c r="C6" s="42" t="str">
        <f>IF(ISBLANK('Nota de Estudiantes'!C7),"",'Nota de Estudiantes'!C7)</f>
        <v>APARICIO PALOMINO, HARLEY DAVINSON</v>
      </c>
      <c r="D6" s="38" t="str">
        <f>IF(ISBLANK('Nota de Estudiantes'!D7),"",'Nota de Estudiantes'!D7)</f>
        <v>01</v>
      </c>
      <c r="E6" s="54">
        <f ca="1">IFERROR(AVERAGE(OFFSET('20 %'!$E7,,(COLUMNS($E$6:E6)-1)*4,,4)),"")</f>
        <v>0.70000000000000007</v>
      </c>
      <c r="F6" s="54">
        <f ca="1">IFERROR(AVERAGE(OFFSET('20 %'!$E7,,(COLUMNS($E$6:F6)-1)*4,,4)),"")</f>
        <v>0.73750000000000004</v>
      </c>
      <c r="G6" s="54">
        <f ca="1">IFERROR(AVERAGE(OFFSET('20 %'!$E7,,(COLUMNS($E$6:G6)-1)*4,,4)),"")</f>
        <v>0.875</v>
      </c>
      <c r="H6" s="54">
        <f ca="1">IFERROR(AVERAGE(OFFSET('20 %'!$E7,,(COLUMNS($E$6:H6)-1)*4,,4)),"")</f>
        <v>0.8</v>
      </c>
      <c r="I6" s="54">
        <f ca="1">IFERROR(AVERAGE(OFFSET('20 %'!$E7,,(COLUMNS($E$6:I6)-1)*4,,4)),"")</f>
        <v>0.80000000000000016</v>
      </c>
      <c r="J6" s="54">
        <f ca="1">IFERROR(AVERAGE(OFFSET('20 %'!$E7,,(COLUMNS($E$6:J6)-1)*4,,4)),"")</f>
        <v>0.75</v>
      </c>
      <c r="K6" s="54">
        <f ca="1">IFERROR(AVERAGE(OFFSET('20 %'!$E7,,(COLUMNS($E$6:K6)-1)*4,,4)),"")</f>
        <v>0.95</v>
      </c>
      <c r="L6" s="54" t="str">
        <f ca="1">IFERROR(AVERAGE(OFFSET('20 %'!$E7,,(COLUMNS($E$6:L6)-1)*4,,4)),"")</f>
        <v/>
      </c>
      <c r="M6" s="54">
        <f ca="1">IFERROR(AVERAGE(OFFSET('20 %'!$E7,,(COLUMNS($E$6:M6)-1)*4,,4)),"")</f>
        <v>0.5</v>
      </c>
      <c r="N6" s="54" t="str">
        <f ca="1">IFERROR(AVERAGE(OFFSET('20 %'!$E7,,(COLUMNS($E$6:N6)-1)*4,,4)),"")</f>
        <v/>
      </c>
      <c r="O6" s="54">
        <f ca="1">IFERROR(AVERAGE(OFFSET('20 %'!$E7,,(COLUMNS($E$6:O6)-1)*4,,4)),"")</f>
        <v>0.9</v>
      </c>
      <c r="P6" s="54" t="str">
        <f ca="1">IFERROR(AVERAGE(OFFSET('20 %'!$E7,,(COLUMNS($E$6:P6)-1)*4,,4)),"")</f>
        <v/>
      </c>
      <c r="Q6" s="54">
        <f ca="1">IFERROR(AVERAGE(OFFSET('20 %'!$E7,,(COLUMNS($E$6:Q6)-1)*4,,4)),"")</f>
        <v>0.81666666666666676</v>
      </c>
      <c r="R6" s="54">
        <f ca="1">IFERROR(AVERAGE(OFFSET('20 %'!$E7,,(COLUMNS($E$6:R6)-1)*4,,4)),"")</f>
        <v>0.64999999999999991</v>
      </c>
      <c r="S6" s="54">
        <f ca="1">IFERROR(AVERAGE(OFFSET('20 %'!$E7,,(COLUMNS($E$6:S6)-1)*4,,4)),"")</f>
        <v>0.6</v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>
        <f ca="1">IFERROR(AVERAGE(OFFSET('20 %'!$E7,,(COLUMNS($E$6:V6)-1)*4,,4)),"")</f>
        <v>0.6</v>
      </c>
      <c r="W6" s="54">
        <f ca="1">IFERROR(AVERAGE(OFFSET('20 %'!$E7,,(COLUMNS($E$6:W6)-1)*4,,4)),"")</f>
        <v>0.77500000000000002</v>
      </c>
      <c r="X6" s="54">
        <f ca="1">IFERROR(AVERAGE(OFFSET('20 %'!$E7,,(COLUMNS($E$6:X6)-1)*4,,4)),"")</f>
        <v>0.85</v>
      </c>
      <c r="Y6" s="54">
        <f ca="1">IFERROR(AVERAGE(OFFSET('20 %'!$E7,,(COLUMNS($E$6:Y6)-1)*4,,4)),"")</f>
        <v>0.78750000000000009</v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>
        <f ca="1">IFERROR(AVERAGE(OFFSET('20 %'!$E7,,(COLUMNS($E$6:AF6)-1)*4,,4)),"")</f>
        <v>0.64999999999999991</v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>
        <f ca="1">IFERROR(AVERAGE(OFFSET('20 %'!$E7,,(COLUMNS($E$6:AK6)-1)*4,,4)),"")</f>
        <v>0.85</v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>
        <f ca="1">IFERROR(AVERAGE(OFFSET('20 %'!$E7,,(COLUMNS($E$6:AO6)-1)*4,,4)),"")</f>
        <v>0.95</v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>
        <f ca="1">IFERROR(AVERAGE(OFFSET('20 %'!$E7,,(COLUMNS($E$6:AS6)-1)*4,,4)),"")</f>
        <v>0.72500000000000009</v>
      </c>
    </row>
    <row r="7" spans="2:45" x14ac:dyDescent="0.25">
      <c r="B7" s="42" t="str">
        <f>IF(ISBLANK('Nota de Estudiantes'!B8),"",'Nota de Estudiantes'!B8)</f>
        <v>2</v>
      </c>
      <c r="C7" s="42" t="str">
        <f>IF(ISBLANK('Nota de Estudiantes'!C8),"",'Nota de Estudiantes'!C8)</f>
        <v>CASTRO ORTECHO, MARCO ANTONIO</v>
      </c>
      <c r="D7" s="38" t="str">
        <f>IF(ISBLANK('Nota de Estudiantes'!D8),"",'Nota de Estudiantes'!D8)</f>
        <v>02</v>
      </c>
      <c r="E7" s="54">
        <f ca="1">IFERROR(AVERAGE(OFFSET('20 %'!$E8,,(COLUMNS($E$6:E7)-1)*4,,4)),"")</f>
        <v>0.8666666666666667</v>
      </c>
      <c r="F7" s="54">
        <f ca="1">IFERROR(AVERAGE(OFFSET('20 %'!$E8,,(COLUMNS($E$6:F7)-1)*4,,4)),"")</f>
        <v>0.8125</v>
      </c>
      <c r="G7" s="54">
        <f ca="1">IFERROR(AVERAGE(OFFSET('20 %'!$E8,,(COLUMNS($E$6:G7)-1)*4,,4)),"")</f>
        <v>1</v>
      </c>
      <c r="H7" s="54">
        <f ca="1">IFERROR(AVERAGE(OFFSET('20 %'!$E8,,(COLUMNS($E$6:H7)-1)*4,,4)),"")</f>
        <v>0.7</v>
      </c>
      <c r="I7" s="54">
        <f ca="1">IFERROR(AVERAGE(OFFSET('20 %'!$E8,,(COLUMNS($E$6:I7)-1)*4,,4)),"")</f>
        <v>0.93333333333333324</v>
      </c>
      <c r="J7" s="54">
        <f ca="1">IFERROR(AVERAGE(OFFSET('20 %'!$E8,,(COLUMNS($E$6:J7)-1)*4,,4)),"")</f>
        <v>0.5625</v>
      </c>
      <c r="K7" s="54">
        <f ca="1">IFERROR(AVERAGE(OFFSET('20 %'!$E8,,(COLUMNS($E$6:K7)-1)*4,,4)),"")</f>
        <v>0.6</v>
      </c>
      <c r="L7" s="54" t="str">
        <f ca="1">IFERROR(AVERAGE(OFFSET('20 %'!$E8,,(COLUMNS($E$6:L7)-1)*4,,4)),"")</f>
        <v/>
      </c>
      <c r="M7" s="54">
        <f ca="1">IFERROR(AVERAGE(OFFSET('20 %'!$E8,,(COLUMNS($E$6:M7)-1)*4,,4)),"")</f>
        <v>0.8</v>
      </c>
      <c r="N7" s="54" t="str">
        <f ca="1">IFERROR(AVERAGE(OFFSET('20 %'!$E8,,(COLUMNS($E$6:N7)-1)*4,,4)),"")</f>
        <v/>
      </c>
      <c r="O7" s="54">
        <f ca="1">IFERROR(AVERAGE(OFFSET('20 %'!$E8,,(COLUMNS($E$6:O7)-1)*4,,4)),"")</f>
        <v>0.45</v>
      </c>
      <c r="P7" s="54" t="str">
        <f ca="1">IFERROR(AVERAGE(OFFSET('20 %'!$E8,,(COLUMNS($E$6:P7)-1)*4,,4)),"")</f>
        <v/>
      </c>
      <c r="Q7" s="54">
        <f ca="1">IFERROR(AVERAGE(OFFSET('20 %'!$E8,,(COLUMNS($E$6:Q7)-1)*4,,4)),"")</f>
        <v>0.6333333333333333</v>
      </c>
      <c r="R7" s="54">
        <f ca="1">IFERROR(AVERAGE(OFFSET('20 %'!$E8,,(COLUMNS($E$6:R7)-1)*4,,4)),"")</f>
        <v>0.875</v>
      </c>
      <c r="S7" s="54">
        <f ca="1">IFERROR(AVERAGE(OFFSET('20 %'!$E8,,(COLUMNS($E$6:S7)-1)*4,,4)),"")</f>
        <v>0.9</v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>
        <f ca="1">IFERROR(AVERAGE(OFFSET('20 %'!$E8,,(COLUMNS($E$6:V7)-1)*4,,4)),"")</f>
        <v>0.85</v>
      </c>
      <c r="W7" s="54">
        <f ca="1">IFERROR(AVERAGE(OFFSET('20 %'!$E8,,(COLUMNS($E$6:W7)-1)*4,,4)),"")</f>
        <v>0.77500000000000002</v>
      </c>
      <c r="X7" s="54">
        <f ca="1">IFERROR(AVERAGE(OFFSET('20 %'!$E8,,(COLUMNS($E$6:X7)-1)*4,,4)),"")</f>
        <v>0.91666666666666663</v>
      </c>
      <c r="Y7" s="54">
        <f ca="1">IFERROR(AVERAGE(OFFSET('20 %'!$E8,,(COLUMNS($E$6:Y7)-1)*4,,4)),"")</f>
        <v>0.71250000000000002</v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>
        <f ca="1">IFERROR(AVERAGE(OFFSET('20 %'!$E8,,(COLUMNS($E$6:AF7)-1)*4,,4)),"")</f>
        <v>0.77500000000000002</v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>
        <f ca="1">IFERROR(AVERAGE(OFFSET('20 %'!$E8,,(COLUMNS($E$6:AK7)-1)*4,,4)),"")</f>
        <v>0.75</v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>
        <f ca="1">IFERROR(AVERAGE(OFFSET('20 %'!$E8,,(COLUMNS($E$6:AO7)-1)*4,,4)),"")</f>
        <v>0.85</v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>
        <f ca="1">IFERROR(AVERAGE(OFFSET('20 %'!$E8,,(COLUMNS($E$6:AS7)-1)*4,,4)),"")</f>
        <v>0.72500000000000009</v>
      </c>
    </row>
    <row r="8" spans="2:45" x14ac:dyDescent="0.25">
      <c r="B8" s="42" t="str">
        <f>IF(ISBLANK('Nota de Estudiantes'!B9),"",'Nota de Estudiantes'!B9)</f>
        <v>3</v>
      </c>
      <c r="C8" s="42" t="str">
        <f>IF(ISBLANK('Nota de Estudiantes'!C9),"",'Nota de Estudiantes'!C9)</f>
        <v>CHOQUE BALBOA, JOSE LUIS</v>
      </c>
      <c r="D8" s="38" t="str">
        <f>IF(ISBLANK('Nota de Estudiantes'!D9),"",'Nota de Estudiantes'!D9)</f>
        <v>01</v>
      </c>
      <c r="E8" s="54">
        <f ca="1">IFERROR(AVERAGE(OFFSET('20 %'!$E9,,(COLUMNS($E$6:E8)-1)*4,,4)),"")</f>
        <v>0.77500000000000002</v>
      </c>
      <c r="F8" s="54">
        <f ca="1">IFERROR(AVERAGE(OFFSET('20 %'!$E9,,(COLUMNS($E$6:F8)-1)*4,,4)),"")</f>
        <v>0.68333333333333346</v>
      </c>
      <c r="G8" s="54">
        <f ca="1">IFERROR(AVERAGE(OFFSET('20 %'!$E9,,(COLUMNS($E$6:G8)-1)*4,,4)),"")</f>
        <v>0.875</v>
      </c>
      <c r="H8" s="54" t="str">
        <f ca="1">IFERROR(AVERAGE(OFFSET('20 %'!$E9,,(COLUMNS($E$6:H8)-1)*4,,4)),"")</f>
        <v/>
      </c>
      <c r="I8" s="54">
        <f ca="1">IFERROR(AVERAGE(OFFSET('20 %'!$E9,,(COLUMNS($E$6:I8)-1)*4,,4)),"")</f>
        <v>0.83333333333333337</v>
      </c>
      <c r="J8" s="54">
        <f ca="1">IFERROR(AVERAGE(OFFSET('20 %'!$E9,,(COLUMNS($E$6:J8)-1)*4,,4)),"")</f>
        <v>0.77499999999999991</v>
      </c>
      <c r="K8" s="54">
        <f ca="1">IFERROR(AVERAGE(OFFSET('20 %'!$E9,,(COLUMNS($E$6:K8)-1)*4,,4)),"")</f>
        <v>0.52500000000000002</v>
      </c>
      <c r="L8" s="54" t="str">
        <f ca="1">IFERROR(AVERAGE(OFFSET('20 %'!$E9,,(COLUMNS($E$6:L8)-1)*4,,4)),"")</f>
        <v/>
      </c>
      <c r="M8" s="54">
        <f ca="1">IFERROR(AVERAGE(OFFSET('20 %'!$E9,,(COLUMNS($E$6:M8)-1)*4,,4)),"")</f>
        <v>0.75</v>
      </c>
      <c r="N8" s="54" t="str">
        <f ca="1">IFERROR(AVERAGE(OFFSET('20 %'!$E9,,(COLUMNS($E$6:N8)-1)*4,,4)),"")</f>
        <v/>
      </c>
      <c r="O8" s="54">
        <f ca="1">IFERROR(AVERAGE(OFFSET('20 %'!$E9,,(COLUMNS($E$6:O8)-1)*4,,4)),"")</f>
        <v>0.85</v>
      </c>
      <c r="P8" s="54" t="str">
        <f ca="1">IFERROR(AVERAGE(OFFSET('20 %'!$E9,,(COLUMNS($E$6:P8)-1)*4,,4)),"")</f>
        <v/>
      </c>
      <c r="Q8" s="54">
        <f ca="1">IFERROR(AVERAGE(OFFSET('20 %'!$E9,,(COLUMNS($E$6:Q8)-1)*4,,4)),"")</f>
        <v>0.83333333333333337</v>
      </c>
      <c r="R8" s="54">
        <f ca="1">IFERROR(AVERAGE(OFFSET('20 %'!$E9,,(COLUMNS($E$6:R8)-1)*4,,4)),"")</f>
        <v>0.75</v>
      </c>
      <c r="S8" s="54">
        <f ca="1">IFERROR(AVERAGE(OFFSET('20 %'!$E9,,(COLUMNS($E$6:S8)-1)*4,,4)),"")</f>
        <v>0.8</v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>
        <f ca="1">IFERROR(AVERAGE(OFFSET('20 %'!$E9,,(COLUMNS($E$6:V8)-1)*4,,4)),"")</f>
        <v>0.6</v>
      </c>
      <c r="W8" s="54">
        <f ca="1">IFERROR(AVERAGE(OFFSET('20 %'!$E9,,(COLUMNS($E$6:W8)-1)*4,,4)),"")</f>
        <v>1</v>
      </c>
      <c r="X8" s="54">
        <f ca="1">IFERROR(AVERAGE(OFFSET('20 %'!$E9,,(COLUMNS($E$6:X8)-1)*4,,4)),"")</f>
        <v>0.85</v>
      </c>
      <c r="Y8" s="54">
        <f ca="1">IFERROR(AVERAGE(OFFSET('20 %'!$E9,,(COLUMNS($E$6:Y8)-1)*4,,4)),"")</f>
        <v>0.71249999999999991</v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>
        <f ca="1">IFERROR(AVERAGE(OFFSET('20 %'!$E9,,(COLUMNS($E$6:AF8)-1)*4,,4)),"")</f>
        <v>0.67500000000000004</v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>
        <f ca="1">IFERROR(AVERAGE(OFFSET('20 %'!$E9,,(COLUMNS($E$6:AK8)-1)*4,,4)),"")</f>
        <v>0.8</v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>
        <f ca="1">IFERROR(AVERAGE(OFFSET('20 %'!$E9,,(COLUMNS($E$6:AO8)-1)*4,,4)),"")</f>
        <v>0.95</v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>
        <f ca="1">IFERROR(AVERAGE(OFFSET('20 %'!$E9,,(COLUMNS($E$6:AS8)-1)*4,,4)),"")</f>
        <v>0.85000000000000009</v>
      </c>
    </row>
    <row r="9" spans="2:45" x14ac:dyDescent="0.25">
      <c r="B9" s="42" t="str">
        <f>IF(ISBLANK('Nota de Estudiantes'!B10),"",'Nota de Estudiantes'!B10)</f>
        <v>4</v>
      </c>
      <c r="C9" s="42" t="str">
        <f>IF(ISBLANK('Nota de Estudiantes'!C10),"",'Nota de Estudiantes'!C10)</f>
        <v>CHUMPITAZ SEGURA, PHILLIPS BRAJAN</v>
      </c>
      <c r="D9" s="38" t="str">
        <f>IF(ISBLANK('Nota de Estudiantes'!D10),"",'Nota de Estudiantes'!D10)</f>
        <v>03</v>
      </c>
      <c r="E9" s="54">
        <f ca="1">IFERROR(AVERAGE(OFFSET('20 %'!$E10,,(COLUMNS($E$6:E9)-1)*4,,4)),"")</f>
        <v>0.85</v>
      </c>
      <c r="F9" s="54">
        <f ca="1">IFERROR(AVERAGE(OFFSET('20 %'!$E10,,(COLUMNS($E$6:F9)-1)*4,,4)),"")</f>
        <v>0.86250000000000004</v>
      </c>
      <c r="G9" s="54">
        <f ca="1">IFERROR(AVERAGE(OFFSET('20 %'!$E10,,(COLUMNS($E$6:G9)-1)*4,,4)),"")</f>
        <v>0.5</v>
      </c>
      <c r="H9" s="54">
        <f ca="1">IFERROR(AVERAGE(OFFSET('20 %'!$E10,,(COLUMNS($E$6:H9)-1)*4,,4)),"")</f>
        <v>0.9</v>
      </c>
      <c r="I9" s="54">
        <f ca="1">IFERROR(AVERAGE(OFFSET('20 %'!$E10,,(COLUMNS($E$6:I9)-1)*4,,4)),"")</f>
        <v>0.70000000000000007</v>
      </c>
      <c r="J9" s="54">
        <f ca="1">IFERROR(AVERAGE(OFFSET('20 %'!$E10,,(COLUMNS($E$6:J9)-1)*4,,4)),"")</f>
        <v>0.6875</v>
      </c>
      <c r="K9" s="54">
        <f ca="1">IFERROR(AVERAGE(OFFSET('20 %'!$E10,,(COLUMNS($E$6:K9)-1)*4,,4)),"")</f>
        <v>0.47499999999999998</v>
      </c>
      <c r="L9" s="54" t="str">
        <f ca="1">IFERROR(AVERAGE(OFFSET('20 %'!$E10,,(COLUMNS($E$6:L9)-1)*4,,4)),"")</f>
        <v/>
      </c>
      <c r="M9" s="54">
        <f ca="1">IFERROR(AVERAGE(OFFSET('20 %'!$E10,,(COLUMNS($E$6:M9)-1)*4,,4)),"")</f>
        <v>0.7</v>
      </c>
      <c r="N9" s="54" t="str">
        <f ca="1">IFERROR(AVERAGE(OFFSET('20 %'!$E10,,(COLUMNS($E$6:N9)-1)*4,,4)),"")</f>
        <v/>
      </c>
      <c r="O9" s="54">
        <f ca="1">IFERROR(AVERAGE(OFFSET('20 %'!$E10,,(COLUMNS($E$6:O9)-1)*4,,4)),"")</f>
        <v>1</v>
      </c>
      <c r="P9" s="54" t="str">
        <f ca="1">IFERROR(AVERAGE(OFFSET('20 %'!$E10,,(COLUMNS($E$6:P9)-1)*4,,4)),"")</f>
        <v/>
      </c>
      <c r="Q9" s="54">
        <f ca="1">IFERROR(AVERAGE(OFFSET('20 %'!$E10,,(COLUMNS($E$6:Q9)-1)*4,,4)),"")</f>
        <v>0.6</v>
      </c>
      <c r="R9" s="54">
        <f ca="1">IFERROR(AVERAGE(OFFSET('20 %'!$E10,,(COLUMNS($E$6:R9)-1)*4,,4)),"")</f>
        <v>0.52500000000000002</v>
      </c>
      <c r="S9" s="54">
        <f ca="1">IFERROR(AVERAGE(OFFSET('20 %'!$E10,,(COLUMNS($E$6:S9)-1)*4,,4)),"")</f>
        <v>0.4</v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>
        <f ca="1">IFERROR(AVERAGE(OFFSET('20 %'!$E10,,(COLUMNS($E$6:V9)-1)*4,,4)),"")</f>
        <v>0.45</v>
      </c>
      <c r="W9" s="54">
        <f ca="1">IFERROR(AVERAGE(OFFSET('20 %'!$E10,,(COLUMNS($E$6:W9)-1)*4,,4)),"")</f>
        <v>0.8</v>
      </c>
      <c r="X9" s="54">
        <f ca="1">IFERROR(AVERAGE(OFFSET('20 %'!$E10,,(COLUMNS($E$6:X9)-1)*4,,4)),"")</f>
        <v>0.8666666666666667</v>
      </c>
      <c r="Y9" s="54">
        <f ca="1">IFERROR(AVERAGE(OFFSET('20 %'!$E10,,(COLUMNS($E$6:Y9)-1)*4,,4)),"")</f>
        <v>0.71249999999999991</v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>
        <f ca="1">IFERROR(AVERAGE(OFFSET('20 %'!$E10,,(COLUMNS($E$6:AF9)-1)*4,,4)),"")</f>
        <v>0.66249999999999998</v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>
        <f ca="1">IFERROR(AVERAGE(OFFSET('20 %'!$E10,,(COLUMNS($E$6:AK9)-1)*4,,4)),"")</f>
        <v>0.7</v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>
        <f ca="1">IFERROR(AVERAGE(OFFSET('20 %'!$E10,,(COLUMNS($E$6:AO9)-1)*4,,4)),"")</f>
        <v>0.8</v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>
        <f ca="1">IFERROR(AVERAGE(OFFSET('20 %'!$E10,,(COLUMNS($E$6:AS9)-1)*4,,4)),"")</f>
        <v>0.86250000000000004</v>
      </c>
    </row>
    <row r="10" spans="2:45" x14ac:dyDescent="0.25">
      <c r="B10" s="42" t="str">
        <f>IF(ISBLANK('Nota de Estudiantes'!B11),"",'Nota de Estudiantes'!B11)</f>
        <v>5</v>
      </c>
      <c r="C10" s="42" t="str">
        <f>IF(ISBLANK('Nota de Estudiantes'!C11),"",'Nota de Estudiantes'!C11)</f>
        <v>CORREA OLANO, JOSE ANTONIO</v>
      </c>
      <c r="D10" s="38" t="str">
        <f>IF(ISBLANK('Nota de Estudiantes'!D11),"",'Nota de Estudiantes'!D11)</f>
        <v>01</v>
      </c>
      <c r="E10" s="54">
        <f ca="1">IFERROR(AVERAGE(OFFSET('20 %'!$E11,,(COLUMNS($E$6:E10)-1)*4,,4)),"")</f>
        <v>0.76666666666666661</v>
      </c>
      <c r="F10" s="54">
        <f ca="1">IFERROR(AVERAGE(OFFSET('20 %'!$E11,,(COLUMNS($E$6:F10)-1)*4,,4)),"")</f>
        <v>0.63749999999999996</v>
      </c>
      <c r="G10" s="54">
        <f ca="1">IFERROR(AVERAGE(OFFSET('20 %'!$E11,,(COLUMNS($E$6:G10)-1)*4,,4)),"")</f>
        <v>0.625</v>
      </c>
      <c r="H10" s="54">
        <f ca="1">IFERROR(AVERAGE(OFFSET('20 %'!$E11,,(COLUMNS($E$6:H10)-1)*4,,4)),"")</f>
        <v>1</v>
      </c>
      <c r="I10" s="54">
        <f ca="1">IFERROR(AVERAGE(OFFSET('20 %'!$E11,,(COLUMNS($E$6:I10)-1)*4,,4)),"")</f>
        <v>0.79999999999999993</v>
      </c>
      <c r="J10" s="54">
        <f ca="1">IFERROR(AVERAGE(OFFSET('20 %'!$E11,,(COLUMNS($E$6:J10)-1)*4,,4)),"")</f>
        <v>0.71250000000000013</v>
      </c>
      <c r="K10" s="54">
        <f ca="1">IFERROR(AVERAGE(OFFSET('20 %'!$E11,,(COLUMNS($E$6:K10)-1)*4,,4)),"")</f>
        <v>0.65</v>
      </c>
      <c r="L10" s="54" t="str">
        <f ca="1">IFERROR(AVERAGE(OFFSET('20 %'!$E11,,(COLUMNS($E$6:L10)-1)*4,,4)),"")</f>
        <v/>
      </c>
      <c r="M10" s="54">
        <f ca="1">IFERROR(AVERAGE(OFFSET('20 %'!$E11,,(COLUMNS($E$6:M10)-1)*4,,4)),"")</f>
        <v>0.45</v>
      </c>
      <c r="N10" s="54" t="str">
        <f ca="1">IFERROR(AVERAGE(OFFSET('20 %'!$E11,,(COLUMNS($E$6:N10)-1)*4,,4)),"")</f>
        <v/>
      </c>
      <c r="O10" s="54">
        <f ca="1">IFERROR(AVERAGE(OFFSET('20 %'!$E11,,(COLUMNS($E$6:O10)-1)*4,,4)),"")</f>
        <v>0.6</v>
      </c>
      <c r="P10" s="54" t="str">
        <f ca="1">IFERROR(AVERAGE(OFFSET('20 %'!$E11,,(COLUMNS($E$6:P10)-1)*4,,4)),"")</f>
        <v/>
      </c>
      <c r="Q10" s="54">
        <f ca="1">IFERROR(AVERAGE(OFFSET('20 %'!$E11,,(COLUMNS($E$6:Q10)-1)*4,,4)),"")</f>
        <v>0.79999999999999993</v>
      </c>
      <c r="R10" s="54">
        <f ca="1">IFERROR(AVERAGE(OFFSET('20 %'!$E11,,(COLUMNS($E$6:R10)-1)*4,,4)),"")</f>
        <v>0.57499999999999996</v>
      </c>
      <c r="S10" s="54">
        <f ca="1">IFERROR(AVERAGE(OFFSET('20 %'!$E11,,(COLUMNS($E$6:S10)-1)*4,,4)),"")</f>
        <v>0.7</v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>
        <f ca="1">IFERROR(AVERAGE(OFFSET('20 %'!$E11,,(COLUMNS($E$6:V10)-1)*4,,4)),"")</f>
        <v>0.55000000000000004</v>
      </c>
      <c r="W10" s="54">
        <f ca="1">IFERROR(AVERAGE(OFFSET('20 %'!$E11,,(COLUMNS($E$6:W10)-1)*4,,4)),"")</f>
        <v>0.55000000000000004</v>
      </c>
      <c r="X10" s="54">
        <f ca="1">IFERROR(AVERAGE(OFFSET('20 %'!$E11,,(COLUMNS($E$6:X10)-1)*4,,4)),"")</f>
        <v>0.85</v>
      </c>
      <c r="Y10" s="54">
        <f ca="1">IFERROR(AVERAGE(OFFSET('20 %'!$E11,,(COLUMNS($E$6:Y10)-1)*4,,4)),"")</f>
        <v>0.89999999999999991</v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>
        <f ca="1">IFERROR(AVERAGE(OFFSET('20 %'!$E11,,(COLUMNS($E$6:AF10)-1)*4,,4)),"")</f>
        <v>0.63750000000000007</v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>
        <f ca="1">IFERROR(AVERAGE(OFFSET('20 %'!$E11,,(COLUMNS($E$6:AK10)-1)*4,,4)),"")</f>
        <v>0.9</v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>
        <f ca="1">IFERROR(AVERAGE(OFFSET('20 %'!$E11,,(COLUMNS($E$6:AO10)-1)*4,,4)),"")</f>
        <v>0.5</v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>
        <f ca="1">IFERROR(AVERAGE(OFFSET('20 %'!$E11,,(COLUMNS($E$6:AS10)-1)*4,,4)),"")</f>
        <v>0.57499999999999996</v>
      </c>
    </row>
    <row r="11" spans="2:45" x14ac:dyDescent="0.25">
      <c r="B11" s="42" t="str">
        <f>IF(ISBLANK('Nota de Estudiantes'!B12),"",'Nota de Estudiantes'!B12)</f>
        <v>6</v>
      </c>
      <c r="C11" s="42" t="str">
        <f>IF(ISBLANK('Nota de Estudiantes'!C12),"",'Nota de Estudiantes'!C12)</f>
        <v>COZ GARCIA, FRANCISCO</v>
      </c>
      <c r="D11" s="38" t="str">
        <f>IF(ISBLANK('Nota de Estudiantes'!D12),"",'Nota de Estudiantes'!D12)</f>
        <v>04</v>
      </c>
      <c r="E11" s="54">
        <f ca="1">IFERROR(AVERAGE(OFFSET('20 %'!$E12,,(COLUMNS($E$6:E11)-1)*4,,4)),"")</f>
        <v>0.78333333333333333</v>
      </c>
      <c r="F11" s="54">
        <f ca="1">IFERROR(AVERAGE(OFFSET('20 %'!$E12,,(COLUMNS($E$6:F11)-1)*4,,4)),"")</f>
        <v>0.70000000000000007</v>
      </c>
      <c r="G11" s="54">
        <f ca="1">IFERROR(AVERAGE(OFFSET('20 %'!$E12,,(COLUMNS($E$6:G11)-1)*4,,4)),"")</f>
        <v>0.75</v>
      </c>
      <c r="H11" s="54">
        <f ca="1">IFERROR(AVERAGE(OFFSET('20 %'!$E12,,(COLUMNS($E$6:H11)-1)*4,,4)),"")</f>
        <v>0.8</v>
      </c>
      <c r="I11" s="54">
        <f ca="1">IFERROR(AVERAGE(OFFSET('20 %'!$E12,,(COLUMNS($E$6:I11)-1)*4,,4)),"")</f>
        <v>0.80000000000000016</v>
      </c>
      <c r="J11" s="54">
        <f ca="1">IFERROR(AVERAGE(OFFSET('20 %'!$E12,,(COLUMNS($E$6:J11)-1)*4,,4)),"")</f>
        <v>0.6</v>
      </c>
      <c r="K11" s="54">
        <f ca="1">IFERROR(AVERAGE(OFFSET('20 %'!$E12,,(COLUMNS($E$6:K11)-1)*4,,4)),"")</f>
        <v>0.57499999999999996</v>
      </c>
      <c r="L11" s="54" t="str">
        <f ca="1">IFERROR(AVERAGE(OFFSET('20 %'!$E12,,(COLUMNS($E$6:L11)-1)*4,,4)),"")</f>
        <v/>
      </c>
      <c r="M11" s="54">
        <f ca="1">IFERROR(AVERAGE(OFFSET('20 %'!$E12,,(COLUMNS($E$6:M11)-1)*4,,4)),"")</f>
        <v>0.65</v>
      </c>
      <c r="N11" s="54" t="str">
        <f ca="1">IFERROR(AVERAGE(OFFSET('20 %'!$E12,,(COLUMNS($E$6:N11)-1)*4,,4)),"")</f>
        <v/>
      </c>
      <c r="O11" s="54">
        <f ca="1">IFERROR(AVERAGE(OFFSET('20 %'!$E12,,(COLUMNS($E$6:O11)-1)*4,,4)),"")</f>
        <v>0.5</v>
      </c>
      <c r="P11" s="54" t="str">
        <f ca="1">IFERROR(AVERAGE(OFFSET('20 %'!$E12,,(COLUMNS($E$6:P11)-1)*4,,4)),"")</f>
        <v/>
      </c>
      <c r="Q11" s="54">
        <f ca="1">IFERROR(AVERAGE(OFFSET('20 %'!$E12,,(COLUMNS($E$6:Q11)-1)*4,,4)),"")</f>
        <v>0.73333333333333339</v>
      </c>
      <c r="R11" s="54">
        <f ca="1">IFERROR(AVERAGE(OFFSET('20 %'!$E12,,(COLUMNS($E$6:R11)-1)*4,,4)),"")</f>
        <v>0.67500000000000004</v>
      </c>
      <c r="S11" s="54">
        <f ca="1">IFERROR(AVERAGE(OFFSET('20 %'!$E12,,(COLUMNS($E$6:S11)-1)*4,,4)),"")</f>
        <v>1</v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>
        <f ca="1">IFERROR(AVERAGE(OFFSET('20 %'!$E12,,(COLUMNS($E$6:V11)-1)*4,,4)),"")</f>
        <v>0.55000000000000004</v>
      </c>
      <c r="W11" s="54">
        <f ca="1">IFERROR(AVERAGE(OFFSET('20 %'!$E12,,(COLUMNS($E$6:W11)-1)*4,,4)),"")</f>
        <v>0.875</v>
      </c>
      <c r="X11" s="54">
        <f ca="1">IFERROR(AVERAGE(OFFSET('20 %'!$E12,,(COLUMNS($E$6:X11)-1)*4,,4)),"")</f>
        <v>0.8666666666666667</v>
      </c>
      <c r="Y11" s="54">
        <f ca="1">IFERROR(AVERAGE(OFFSET('20 %'!$E12,,(COLUMNS($E$6:Y11)-1)*4,,4)),"")</f>
        <v>0.66250000000000009</v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>
        <f ca="1">IFERROR(AVERAGE(OFFSET('20 %'!$E12,,(COLUMNS($E$6:AF11)-1)*4,,4)),"")</f>
        <v>0.625</v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>
        <f ca="1">IFERROR(AVERAGE(OFFSET('20 %'!$E12,,(COLUMNS($E$6:AK11)-1)*4,,4)),"")</f>
        <v>0.45</v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>
        <f ca="1">IFERROR(AVERAGE(OFFSET('20 %'!$E12,,(COLUMNS($E$6:AO11)-1)*4,,4)),"")</f>
        <v>0.85</v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>
        <f ca="1">IFERROR(AVERAGE(OFFSET('20 %'!$E12,,(COLUMNS($E$6:AS11)-1)*4,,4)),"")</f>
        <v>0.75</v>
      </c>
    </row>
    <row r="12" spans="2:45" x14ac:dyDescent="0.25">
      <c r="B12" s="42" t="str">
        <f>IF(ISBLANK('Nota de Estudiantes'!B13),"",'Nota de Estudiantes'!B13)</f>
        <v>7</v>
      </c>
      <c r="C12" s="42" t="str">
        <f>IF(ISBLANK('Nota de Estudiantes'!C13),"",'Nota de Estudiantes'!C13)</f>
        <v>DE LA MATA ESPINOZA, CARLOS</v>
      </c>
      <c r="D12" s="38" t="str">
        <f>IF(ISBLANK('Nota de Estudiantes'!D13),"",'Nota de Estudiantes'!D13)</f>
        <v>02</v>
      </c>
      <c r="E12" s="54">
        <f ca="1">IFERROR(AVERAGE(OFFSET('20 %'!$E13,,(COLUMNS($E$6:E12)-1)*4,,4)),"")</f>
        <v>0.85</v>
      </c>
      <c r="F12" s="54">
        <f ca="1">IFERROR(AVERAGE(OFFSET('20 %'!$E13,,(COLUMNS($E$6:F12)-1)*4,,4)),"")</f>
        <v>0.86250000000000004</v>
      </c>
      <c r="G12" s="54">
        <f ca="1">IFERROR(AVERAGE(OFFSET('20 %'!$E13,,(COLUMNS($E$6:G12)-1)*4,,4)),"")</f>
        <v>0.875</v>
      </c>
      <c r="H12" s="54">
        <f ca="1">IFERROR(AVERAGE(OFFSET('20 %'!$E13,,(COLUMNS($E$6:H12)-1)*4,,4)),"")</f>
        <v>0.9</v>
      </c>
      <c r="I12" s="54">
        <f ca="1">IFERROR(AVERAGE(OFFSET('20 %'!$E13,,(COLUMNS($E$6:I12)-1)*4,,4)),"")</f>
        <v>0.79999999999999993</v>
      </c>
      <c r="J12" s="54">
        <f ca="1">IFERROR(AVERAGE(OFFSET('20 %'!$E13,,(COLUMNS($E$6:J12)-1)*4,,4)),"")</f>
        <v>0.65</v>
      </c>
      <c r="K12" s="54">
        <f ca="1">IFERROR(AVERAGE(OFFSET('20 %'!$E13,,(COLUMNS($E$6:K12)-1)*4,,4)),"")</f>
        <v>0.89999999999999991</v>
      </c>
      <c r="L12" s="54" t="str">
        <f ca="1">IFERROR(AVERAGE(OFFSET('20 %'!$E13,,(COLUMNS($E$6:L12)-1)*4,,4)),"")</f>
        <v/>
      </c>
      <c r="M12" s="54">
        <f ca="1">IFERROR(AVERAGE(OFFSET('20 %'!$E13,,(COLUMNS($E$6:M12)-1)*4,,4)),"")</f>
        <v>0.45</v>
      </c>
      <c r="N12" s="54" t="str">
        <f ca="1">IFERROR(AVERAGE(OFFSET('20 %'!$E13,,(COLUMNS($E$6:N12)-1)*4,,4)),"")</f>
        <v/>
      </c>
      <c r="O12" s="54">
        <f ca="1">IFERROR(AVERAGE(OFFSET('20 %'!$E13,,(COLUMNS($E$6:O12)-1)*4,,4)),"")</f>
        <v>0.45</v>
      </c>
      <c r="P12" s="54" t="str">
        <f ca="1">IFERROR(AVERAGE(OFFSET('20 %'!$E13,,(COLUMNS($E$6:P12)-1)*4,,4)),"")</f>
        <v/>
      </c>
      <c r="Q12" s="54">
        <f ca="1">IFERROR(AVERAGE(OFFSET('20 %'!$E13,,(COLUMNS($E$6:Q12)-1)*4,,4)),"")</f>
        <v>0.71666666666666679</v>
      </c>
      <c r="R12" s="54">
        <f ca="1">IFERROR(AVERAGE(OFFSET('20 %'!$E13,,(COLUMNS($E$6:R12)-1)*4,,4)),"")</f>
        <v>0.75</v>
      </c>
      <c r="S12" s="54">
        <f ca="1">IFERROR(AVERAGE(OFFSET('20 %'!$E13,,(COLUMNS($E$6:S12)-1)*4,,4)),"")</f>
        <v>0.8</v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>
        <f ca="1">IFERROR(AVERAGE(OFFSET('20 %'!$E13,,(COLUMNS($E$6:V12)-1)*4,,4)),"")</f>
        <v>0.8</v>
      </c>
      <c r="W12" s="54">
        <f ca="1">IFERROR(AVERAGE(OFFSET('20 %'!$E13,,(COLUMNS($E$6:W12)-1)*4,,4)),"")</f>
        <v>0.67500000000000004</v>
      </c>
      <c r="X12" s="54">
        <f ca="1">IFERROR(AVERAGE(OFFSET('20 %'!$E13,,(COLUMNS($E$6:X12)-1)*4,,4)),"")</f>
        <v>0.79999999999999993</v>
      </c>
      <c r="Y12" s="54">
        <f ca="1">IFERROR(AVERAGE(OFFSET('20 %'!$E13,,(COLUMNS($E$6:Y12)-1)*4,,4)),"")</f>
        <v>0.71250000000000002</v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>
        <f ca="1">IFERROR(AVERAGE(OFFSET('20 %'!$E13,,(COLUMNS($E$6:AF12)-1)*4,,4)),"")</f>
        <v>0.74999999999999989</v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>
        <f ca="1">IFERROR(AVERAGE(OFFSET('20 %'!$E13,,(COLUMNS($E$6:AK12)-1)*4,,4)),"")</f>
        <v>0.8</v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>
        <f ca="1">IFERROR(AVERAGE(OFFSET('20 %'!$E13,,(COLUMNS($E$6:AO12)-1)*4,,4)),"")</f>
        <v>0.6</v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>
        <f ca="1">IFERROR(AVERAGE(OFFSET('20 %'!$E13,,(COLUMNS($E$6:AS12)-1)*4,,4)),"")</f>
        <v>0.82499999999999996</v>
      </c>
    </row>
    <row r="13" spans="2:45" x14ac:dyDescent="0.25">
      <c r="B13" s="42" t="str">
        <f>IF(ISBLANK('Nota de Estudiantes'!B14),"",'Nota de Estudiantes'!B14)</f>
        <v>8</v>
      </c>
      <c r="C13" s="42" t="str">
        <f>IF(ISBLANK('Nota de Estudiantes'!C14),"",'Nota de Estudiantes'!C14)</f>
        <v>FERIA MORENO, EDSON ALBERTO</v>
      </c>
      <c r="D13" s="38" t="str">
        <f>IF(ISBLANK('Nota de Estudiantes'!D14),"",'Nota de Estudiantes'!D14)</f>
        <v>03</v>
      </c>
      <c r="E13" s="54">
        <f ca="1">IFERROR(AVERAGE(OFFSET('20 %'!$E14,,(COLUMNS($E$6:E13)-1)*4,,4)),"")</f>
        <v>0.71666666666666667</v>
      </c>
      <c r="F13" s="54">
        <f ca="1">IFERROR(AVERAGE(OFFSET('20 %'!$E14,,(COLUMNS($E$6:F13)-1)*4,,4)),"")</f>
        <v>0.75</v>
      </c>
      <c r="G13" s="54">
        <f ca="1">IFERROR(AVERAGE(OFFSET('20 %'!$E14,,(COLUMNS($E$6:G13)-1)*4,,4)),"")</f>
        <v>0.875</v>
      </c>
      <c r="H13" s="54">
        <f ca="1">IFERROR(AVERAGE(OFFSET('20 %'!$E14,,(COLUMNS($E$6:H13)-1)*4,,4)),"")</f>
        <v>0.7</v>
      </c>
      <c r="I13" s="54">
        <f ca="1">IFERROR(AVERAGE(OFFSET('20 %'!$E14,,(COLUMNS($E$6:I13)-1)*4,,4)),"")</f>
        <v>0.91666666666666663</v>
      </c>
      <c r="J13" s="54">
        <f ca="1">IFERROR(AVERAGE(OFFSET('20 %'!$E14,,(COLUMNS($E$6:J13)-1)*4,,4)),"")</f>
        <v>0.7</v>
      </c>
      <c r="K13" s="54">
        <f ca="1">IFERROR(AVERAGE(OFFSET('20 %'!$E14,,(COLUMNS($E$6:K13)-1)*4,,4)),"")</f>
        <v>0.75</v>
      </c>
      <c r="L13" s="54" t="str">
        <f ca="1">IFERROR(AVERAGE(OFFSET('20 %'!$E14,,(COLUMNS($E$6:L13)-1)*4,,4)),"")</f>
        <v/>
      </c>
      <c r="M13" s="54">
        <f ca="1">IFERROR(AVERAGE(OFFSET('20 %'!$E14,,(COLUMNS($E$6:M13)-1)*4,,4)),"")</f>
        <v>0.9</v>
      </c>
      <c r="N13" s="54" t="str">
        <f ca="1">IFERROR(AVERAGE(OFFSET('20 %'!$E14,,(COLUMNS($E$6:N13)-1)*4,,4)),"")</f>
        <v/>
      </c>
      <c r="O13" s="54">
        <f ca="1">IFERROR(AVERAGE(OFFSET('20 %'!$E14,,(COLUMNS($E$6:O13)-1)*4,,4)),"")</f>
        <v>0.75</v>
      </c>
      <c r="P13" s="54" t="str">
        <f ca="1">IFERROR(AVERAGE(OFFSET('20 %'!$E14,,(COLUMNS($E$6:P13)-1)*4,,4)),"")</f>
        <v/>
      </c>
      <c r="Q13" s="54">
        <f ca="1">IFERROR(AVERAGE(OFFSET('20 %'!$E14,,(COLUMNS($E$6:Q13)-1)*4,,4)),"")</f>
        <v>0.66666666666666663</v>
      </c>
      <c r="R13" s="54">
        <f ca="1">IFERROR(AVERAGE(OFFSET('20 %'!$E14,,(COLUMNS($E$6:R13)-1)*4,,4)),"")</f>
        <v>0.97499999999999998</v>
      </c>
      <c r="S13" s="54">
        <f ca="1">IFERROR(AVERAGE(OFFSET('20 %'!$E14,,(COLUMNS($E$6:S13)-1)*4,,4)),"")</f>
        <v>0.9</v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>
        <f ca="1">IFERROR(AVERAGE(OFFSET('20 %'!$E14,,(COLUMNS($E$6:V13)-1)*4,,4)),"")</f>
        <v>0.95</v>
      </c>
      <c r="W13" s="54">
        <f ca="1">IFERROR(AVERAGE(OFFSET('20 %'!$E14,,(COLUMNS($E$6:W13)-1)*4,,4)),"")</f>
        <v>0.75</v>
      </c>
      <c r="X13" s="54">
        <f ca="1">IFERROR(AVERAGE(OFFSET('20 %'!$E14,,(COLUMNS($E$6:X13)-1)*4,,4)),"")</f>
        <v>0.78333333333333333</v>
      </c>
      <c r="Y13" s="54">
        <f ca="1">IFERROR(AVERAGE(OFFSET('20 %'!$E14,,(COLUMNS($E$6:Y13)-1)*4,,4)),"")</f>
        <v>0.77499999999999991</v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>
        <f ca="1">IFERROR(AVERAGE(OFFSET('20 %'!$E14,,(COLUMNS($E$6:AF13)-1)*4,,4)),"")</f>
        <v>0.78749999999999998</v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>
        <f ca="1">IFERROR(AVERAGE(OFFSET('20 %'!$E14,,(COLUMNS($E$6:AK13)-1)*4,,4)),"")</f>
        <v>1</v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>
        <f ca="1">IFERROR(AVERAGE(OFFSET('20 %'!$E14,,(COLUMNS($E$6:AO13)-1)*4,,4)),"")</f>
        <v>0.7</v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>
        <f ca="1">IFERROR(AVERAGE(OFFSET('20 %'!$E14,,(COLUMNS($E$6:AS13)-1)*4,,4)),"")</f>
        <v>0.8</v>
      </c>
    </row>
    <row r="14" spans="2:45" x14ac:dyDescent="0.25">
      <c r="B14" s="42" t="str">
        <f>IF(ISBLANK('Nota de Estudiantes'!B15),"",'Nota de Estudiantes'!B15)</f>
        <v>9</v>
      </c>
      <c r="C14" s="42" t="str">
        <f>IF(ISBLANK('Nota de Estudiantes'!C15),"",'Nota de Estudiantes'!C15)</f>
        <v>FERNÁNDEZ VÁSQUEZ, JOSÉ RICARDO</v>
      </c>
      <c r="D14" s="38" t="str">
        <f>IF(ISBLANK('Nota de Estudiantes'!D15),"",'Nota de Estudiantes'!D15)</f>
        <v>01</v>
      </c>
      <c r="E14" s="54">
        <f ca="1">IFERROR(AVERAGE(OFFSET('20 %'!$E15,,(COLUMNS($E$6:E14)-1)*4,,4)),"")</f>
        <v>0.71666666666666667</v>
      </c>
      <c r="F14" s="54">
        <f ca="1">IFERROR(AVERAGE(OFFSET('20 %'!$E15,,(COLUMNS($E$6:F14)-1)*4,,4)),"")</f>
        <v>0.83750000000000002</v>
      </c>
      <c r="G14" s="54">
        <f ca="1">IFERROR(AVERAGE(OFFSET('20 %'!$E15,,(COLUMNS($E$6:G14)-1)*4,,4)),"")</f>
        <v>0.875</v>
      </c>
      <c r="H14" s="54">
        <f ca="1">IFERROR(AVERAGE(OFFSET('20 %'!$E15,,(COLUMNS($E$6:H14)-1)*4,,4)),"")</f>
        <v>0.7</v>
      </c>
      <c r="I14" s="54">
        <f ca="1">IFERROR(AVERAGE(OFFSET('20 %'!$E15,,(COLUMNS($E$6:I14)-1)*4,,4)),"")</f>
        <v>0.9</v>
      </c>
      <c r="J14" s="54">
        <f ca="1">IFERROR(AVERAGE(OFFSET('20 %'!$E15,,(COLUMNS($E$6:J14)-1)*4,,4)),"")</f>
        <v>0.6875</v>
      </c>
      <c r="K14" s="54">
        <f ca="1">IFERROR(AVERAGE(OFFSET('20 %'!$E15,,(COLUMNS($E$6:K14)-1)*4,,4)),"")</f>
        <v>0.57499999999999996</v>
      </c>
      <c r="L14" s="54" t="str">
        <f ca="1">IFERROR(AVERAGE(OFFSET('20 %'!$E15,,(COLUMNS($E$6:L14)-1)*4,,4)),"")</f>
        <v/>
      </c>
      <c r="M14" s="54">
        <f ca="1">IFERROR(AVERAGE(OFFSET('20 %'!$E15,,(COLUMNS($E$6:M14)-1)*4,,4)),"")</f>
        <v>0.55000000000000004</v>
      </c>
      <c r="N14" s="54" t="str">
        <f ca="1">IFERROR(AVERAGE(OFFSET('20 %'!$E15,,(COLUMNS($E$6:N14)-1)*4,,4)),"")</f>
        <v/>
      </c>
      <c r="O14" s="54">
        <f ca="1">IFERROR(AVERAGE(OFFSET('20 %'!$E15,,(COLUMNS($E$6:O14)-1)*4,,4)),"")</f>
        <v>0.9</v>
      </c>
      <c r="P14" s="54" t="str">
        <f ca="1">IFERROR(AVERAGE(OFFSET('20 %'!$E15,,(COLUMNS($E$6:P14)-1)*4,,4)),"")</f>
        <v/>
      </c>
      <c r="Q14" s="54">
        <f ca="1">IFERROR(AVERAGE(OFFSET('20 %'!$E15,,(COLUMNS($E$6:Q14)-1)*4,,4)),"")</f>
        <v>0.8833333333333333</v>
      </c>
      <c r="R14" s="54">
        <f ca="1">IFERROR(AVERAGE(OFFSET('20 %'!$E15,,(COLUMNS($E$6:R14)-1)*4,,4)),"")</f>
        <v>0.67500000000000004</v>
      </c>
      <c r="S14" s="54">
        <f ca="1">IFERROR(AVERAGE(OFFSET('20 %'!$E15,,(COLUMNS($E$6:S14)-1)*4,,4)),"")</f>
        <v>1</v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>
        <f ca="1">IFERROR(AVERAGE(OFFSET('20 %'!$E15,,(COLUMNS($E$6:V14)-1)*4,,4)),"")</f>
        <v>0.75</v>
      </c>
      <c r="W14" s="54">
        <f ca="1">IFERROR(AVERAGE(OFFSET('20 %'!$E15,,(COLUMNS($E$6:W14)-1)*4,,4)),"")</f>
        <v>0.8</v>
      </c>
      <c r="X14" s="54">
        <f ca="1">IFERROR(AVERAGE(OFFSET('20 %'!$E15,,(COLUMNS($E$6:X14)-1)*4,,4)),"")</f>
        <v>0.56666666666666676</v>
      </c>
      <c r="Y14" s="54">
        <f ca="1">IFERROR(AVERAGE(OFFSET('20 %'!$E15,,(COLUMNS($E$6:Y14)-1)*4,,4)),"")</f>
        <v>0.83750000000000002</v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>
        <f ca="1">IFERROR(AVERAGE(OFFSET('20 %'!$E15,,(COLUMNS($E$6:AF14)-1)*4,,4)),"")</f>
        <v>0.67500000000000004</v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>
        <f ca="1">IFERROR(AVERAGE(OFFSET('20 %'!$E15,,(COLUMNS($E$6:AK14)-1)*4,,4)),"")</f>
        <v>0.6</v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>
        <f ca="1">IFERROR(AVERAGE(OFFSET('20 %'!$E15,,(COLUMNS($E$6:AO14)-1)*4,,4)),"")</f>
        <v>0.5</v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>
        <f ca="1">IFERROR(AVERAGE(OFFSET('20 %'!$E15,,(COLUMNS($E$6:AS14)-1)*4,,4)),"")</f>
        <v>0.61250000000000004</v>
      </c>
    </row>
    <row r="15" spans="2:45" x14ac:dyDescent="0.25">
      <c r="B15" s="42" t="str">
        <f>IF(ISBLANK('Nota de Estudiantes'!B16),"",'Nota de Estudiantes'!B16)</f>
        <v>10</v>
      </c>
      <c r="C15" s="42" t="str">
        <f>IF(ISBLANK('Nota de Estudiantes'!C16),"",'Nota de Estudiantes'!C16)</f>
        <v>GARCIA ROZAS, OMAR ANDRES</v>
      </c>
      <c r="D15" s="38" t="str">
        <f>IF(ISBLANK('Nota de Estudiantes'!D16),"",'Nota de Estudiantes'!D16)</f>
        <v>04</v>
      </c>
      <c r="E15" s="54">
        <f ca="1">IFERROR(AVERAGE(OFFSET('20 %'!$E16,,(COLUMNS($E$6:E15)-1)*4,,4)),"")</f>
        <v>0.70000000000000007</v>
      </c>
      <c r="F15" s="54">
        <f ca="1">IFERROR(AVERAGE(OFFSET('20 %'!$E16,,(COLUMNS($E$6:F15)-1)*4,,4)),"")</f>
        <v>0.76250000000000007</v>
      </c>
      <c r="G15" s="54">
        <f ca="1">IFERROR(AVERAGE(OFFSET('20 %'!$E16,,(COLUMNS($E$6:G15)-1)*4,,4)),"")</f>
        <v>0.875</v>
      </c>
      <c r="H15" s="54">
        <f ca="1">IFERROR(AVERAGE(OFFSET('20 %'!$E16,,(COLUMNS($E$6:H15)-1)*4,,4)),"")</f>
        <v>0.9</v>
      </c>
      <c r="I15" s="54">
        <f ca="1">IFERROR(AVERAGE(OFFSET('20 %'!$E16,,(COLUMNS($E$6:I15)-1)*4,,4)),"")</f>
        <v>0.68333333333333346</v>
      </c>
      <c r="J15" s="54">
        <f ca="1">IFERROR(AVERAGE(OFFSET('20 %'!$E16,,(COLUMNS($E$6:J15)-1)*4,,4)),"")</f>
        <v>0.7</v>
      </c>
      <c r="K15" s="54">
        <f ca="1">IFERROR(AVERAGE(OFFSET('20 %'!$E16,,(COLUMNS($E$6:K15)-1)*4,,4)),"")</f>
        <v>0.67500000000000004</v>
      </c>
      <c r="L15" s="54" t="str">
        <f ca="1">IFERROR(AVERAGE(OFFSET('20 %'!$E16,,(COLUMNS($E$6:L15)-1)*4,,4)),"")</f>
        <v/>
      </c>
      <c r="M15" s="54">
        <f ca="1">IFERROR(AVERAGE(OFFSET('20 %'!$E16,,(COLUMNS($E$6:M15)-1)*4,,4)),"")</f>
        <v>0.5</v>
      </c>
      <c r="N15" s="54" t="str">
        <f ca="1">IFERROR(AVERAGE(OFFSET('20 %'!$E16,,(COLUMNS($E$6:N15)-1)*4,,4)),"")</f>
        <v/>
      </c>
      <c r="O15" s="54">
        <f ca="1">IFERROR(AVERAGE(OFFSET('20 %'!$E16,,(COLUMNS($E$6:O15)-1)*4,,4)),"")</f>
        <v>1</v>
      </c>
      <c r="P15" s="54" t="str">
        <f ca="1">IFERROR(AVERAGE(OFFSET('20 %'!$E16,,(COLUMNS($E$6:P15)-1)*4,,4)),"")</f>
        <v/>
      </c>
      <c r="Q15" s="54">
        <f ca="1">IFERROR(AVERAGE(OFFSET('20 %'!$E16,,(COLUMNS($E$6:Q15)-1)*4,,4)),"")</f>
        <v>0.6333333333333333</v>
      </c>
      <c r="R15" s="54">
        <f ca="1">IFERROR(AVERAGE(OFFSET('20 %'!$E16,,(COLUMNS($E$6:R15)-1)*4,,4)),"")</f>
        <v>0.7</v>
      </c>
      <c r="S15" s="54">
        <f ca="1">IFERROR(AVERAGE(OFFSET('20 %'!$E16,,(COLUMNS($E$6:S15)-1)*4,,4)),"")</f>
        <v>0.9</v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>
        <f ca="1">IFERROR(AVERAGE(OFFSET('20 %'!$E16,,(COLUMNS($E$6:V15)-1)*4,,4)),"")</f>
        <v>0.7</v>
      </c>
      <c r="W15" s="54">
        <f ca="1">IFERROR(AVERAGE(OFFSET('20 %'!$E16,,(COLUMNS($E$6:W15)-1)*4,,4)),"")</f>
        <v>0.875</v>
      </c>
      <c r="X15" s="54">
        <f ca="1">IFERROR(AVERAGE(OFFSET('20 %'!$E16,,(COLUMNS($E$6:X15)-1)*4,,4)),"")</f>
        <v>0.85</v>
      </c>
      <c r="Y15" s="54">
        <f ca="1">IFERROR(AVERAGE(OFFSET('20 %'!$E16,,(COLUMNS($E$6:Y15)-1)*4,,4)),"")</f>
        <v>0.71250000000000002</v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>
        <f ca="1">IFERROR(AVERAGE(OFFSET('20 %'!$E16,,(COLUMNS($E$6:AF15)-1)*4,,4)),"")</f>
        <v>0.72499999999999998</v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>
        <f ca="1">IFERROR(AVERAGE(OFFSET('20 %'!$E16,,(COLUMNS($E$6:AK15)-1)*4,,4)),"")</f>
        <v>0.75</v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>
        <f ca="1">IFERROR(AVERAGE(OFFSET('20 %'!$E16,,(COLUMNS($E$6:AO15)-1)*4,,4)),"")</f>
        <v>0.8</v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>
        <f ca="1">IFERROR(AVERAGE(OFFSET('20 %'!$E16,,(COLUMNS($E$6:AS15)-1)*4,,4)),"")</f>
        <v>0.78750000000000009</v>
      </c>
    </row>
    <row r="16" spans="2:45" x14ac:dyDescent="0.25">
      <c r="B16" s="42" t="str">
        <f>IF(ISBLANK('Nota de Estudiantes'!B17),"",'Nota de Estudiantes'!B17)</f>
        <v>11</v>
      </c>
      <c r="C16" s="42" t="str">
        <f>IF(ISBLANK('Nota de Estudiantes'!C17),"",'Nota de Estudiantes'!C17)</f>
        <v>GIRALDO SARMIENTO, ANDRES FELIX</v>
      </c>
      <c r="D16" s="38" t="str">
        <f>IF(ISBLANK('Nota de Estudiantes'!D17),"",'Nota de Estudiantes'!D17)</f>
        <v>05</v>
      </c>
      <c r="E16" s="54">
        <f ca="1">IFERROR(AVERAGE(OFFSET('20 %'!$E17,,(COLUMNS($E$6:E16)-1)*4,,4)),"")</f>
        <v>0.85</v>
      </c>
      <c r="F16" s="54">
        <f ca="1">IFERROR(AVERAGE(OFFSET('20 %'!$E17,,(COLUMNS($E$6:F16)-1)*4,,4)),"")</f>
        <v>0.6875</v>
      </c>
      <c r="G16" s="54">
        <f ca="1">IFERROR(AVERAGE(OFFSET('20 %'!$E17,,(COLUMNS($E$6:G16)-1)*4,,4)),"")</f>
        <v>1</v>
      </c>
      <c r="H16" s="54">
        <f ca="1">IFERROR(AVERAGE(OFFSET('20 %'!$E17,,(COLUMNS($E$6:H16)-1)*4,,4)),"")</f>
        <v>0.7</v>
      </c>
      <c r="I16" s="54">
        <f ca="1">IFERROR(AVERAGE(OFFSET('20 %'!$E17,,(COLUMNS($E$6:I16)-1)*4,,4)),"")</f>
        <v>0.85</v>
      </c>
      <c r="J16" s="54">
        <f ca="1">IFERROR(AVERAGE(OFFSET('20 %'!$E17,,(COLUMNS($E$6:J16)-1)*4,,4)),"")</f>
        <v>0.7</v>
      </c>
      <c r="K16" s="54">
        <f ca="1">IFERROR(AVERAGE(OFFSET('20 %'!$E17,,(COLUMNS($E$6:K16)-1)*4,,4)),"")</f>
        <v>0.65</v>
      </c>
      <c r="L16" s="54" t="str">
        <f ca="1">IFERROR(AVERAGE(OFFSET('20 %'!$E17,,(COLUMNS($E$6:L16)-1)*4,,4)),"")</f>
        <v/>
      </c>
      <c r="M16" s="54">
        <f ca="1">IFERROR(AVERAGE(OFFSET('20 %'!$E17,,(COLUMNS($E$6:M16)-1)*4,,4)),"")</f>
        <v>0.65</v>
      </c>
      <c r="N16" s="54" t="str">
        <f ca="1">IFERROR(AVERAGE(OFFSET('20 %'!$E17,,(COLUMNS($E$6:N16)-1)*4,,4)),"")</f>
        <v/>
      </c>
      <c r="O16" s="54">
        <f ca="1">IFERROR(AVERAGE(OFFSET('20 %'!$E17,,(COLUMNS($E$6:O16)-1)*4,,4)),"")</f>
        <v>0.5</v>
      </c>
      <c r="P16" s="54" t="str">
        <f ca="1">IFERROR(AVERAGE(OFFSET('20 %'!$E17,,(COLUMNS($E$6:P16)-1)*4,,4)),"")</f>
        <v/>
      </c>
      <c r="Q16" s="54">
        <f ca="1">IFERROR(AVERAGE(OFFSET('20 %'!$E17,,(COLUMNS($E$6:Q16)-1)*4,,4)),"")</f>
        <v>0.73333333333333339</v>
      </c>
      <c r="R16" s="54">
        <f ca="1">IFERROR(AVERAGE(OFFSET('20 %'!$E17,,(COLUMNS($E$6:R16)-1)*4,,4)),"")</f>
        <v>0.875</v>
      </c>
      <c r="S16" s="54">
        <f ca="1">IFERROR(AVERAGE(OFFSET('20 %'!$E17,,(COLUMNS($E$6:S16)-1)*4,,4)),"")</f>
        <v>0.5</v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>
        <f ca="1">IFERROR(AVERAGE(OFFSET('20 %'!$E17,,(COLUMNS($E$6:V16)-1)*4,,4)),"")</f>
        <v>0.85</v>
      </c>
      <c r="W16" s="54">
        <f ca="1">IFERROR(AVERAGE(OFFSET('20 %'!$E17,,(COLUMNS($E$6:W16)-1)*4,,4)),"")</f>
        <v>0.875</v>
      </c>
      <c r="X16" s="54">
        <f ca="1">IFERROR(AVERAGE(OFFSET('20 %'!$E17,,(COLUMNS($E$6:X16)-1)*4,,4)),"")</f>
        <v>0.70000000000000007</v>
      </c>
      <c r="Y16" s="54">
        <f ca="1">IFERROR(AVERAGE(OFFSET('20 %'!$E17,,(COLUMNS($E$6:Y16)-1)*4,,4)),"")</f>
        <v>0.82499999999999996</v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>
        <f ca="1">IFERROR(AVERAGE(OFFSET('20 %'!$E17,,(COLUMNS($E$6:AF16)-1)*4,,4)),"")</f>
        <v>0.88750000000000007</v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>
        <f ca="1">IFERROR(AVERAGE(OFFSET('20 %'!$E17,,(COLUMNS($E$6:AK16)-1)*4,,4)),"")</f>
        <v>0.5</v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>
        <f ca="1">IFERROR(AVERAGE(OFFSET('20 %'!$E17,,(COLUMNS($E$6:AO16)-1)*4,,4)),"")</f>
        <v>0.85</v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>
        <f ca="1">IFERROR(AVERAGE(OFFSET('20 %'!$E17,,(COLUMNS($E$6:AS16)-1)*4,,4)),"")</f>
        <v>0.77499999999999991</v>
      </c>
    </row>
    <row r="17" spans="2:45" x14ac:dyDescent="0.25">
      <c r="B17" s="42" t="str">
        <f>IF(ISBLANK('Nota de Estudiantes'!B18),"",'Nota de Estudiantes'!B18)</f>
        <v>12</v>
      </c>
      <c r="C17" s="42" t="str">
        <f>IF(ISBLANK('Nota de Estudiantes'!C18),"",'Nota de Estudiantes'!C18)</f>
        <v>GOICOCHEA BACON, JONATAN VLADIMIR</v>
      </c>
      <c r="D17" s="38" t="str">
        <f>IF(ISBLANK('Nota de Estudiantes'!D18),"",'Nota de Estudiantes'!D18)</f>
        <v>04</v>
      </c>
      <c r="E17" s="54">
        <f ca="1">IFERROR(AVERAGE(OFFSET('20 %'!$E18,,(COLUMNS($E$6:E17)-1)*4,,4)),"")</f>
        <v>0.8666666666666667</v>
      </c>
      <c r="F17" s="54">
        <f ca="1">IFERROR(AVERAGE(OFFSET('20 %'!$E18,,(COLUMNS($E$6:F17)-1)*4,,4)),"")</f>
        <v>0.72499999999999998</v>
      </c>
      <c r="G17" s="54">
        <f ca="1">IFERROR(AVERAGE(OFFSET('20 %'!$E18,,(COLUMNS($E$6:G17)-1)*4,,4)),"")</f>
        <v>0.625</v>
      </c>
      <c r="H17" s="54">
        <f ca="1">IFERROR(AVERAGE(OFFSET('20 %'!$E18,,(COLUMNS($E$6:H17)-1)*4,,4)),"")</f>
        <v>0.9</v>
      </c>
      <c r="I17" s="54">
        <f ca="1">IFERROR(AVERAGE(OFFSET('20 %'!$E18,,(COLUMNS($E$6:I17)-1)*4,,4)),"")</f>
        <v>0.85</v>
      </c>
      <c r="J17" s="54">
        <f ca="1">IFERROR(AVERAGE(OFFSET('20 %'!$E18,,(COLUMNS($E$6:J17)-1)*4,,4)),"")</f>
        <v>0.63749999999999996</v>
      </c>
      <c r="K17" s="54">
        <f ca="1">IFERROR(AVERAGE(OFFSET('20 %'!$E18,,(COLUMNS($E$6:K17)-1)*4,,4)),"")</f>
        <v>0.65</v>
      </c>
      <c r="L17" s="54" t="str">
        <f ca="1">IFERROR(AVERAGE(OFFSET('20 %'!$E18,,(COLUMNS($E$6:L17)-1)*4,,4)),"")</f>
        <v/>
      </c>
      <c r="M17" s="54">
        <f ca="1">IFERROR(AVERAGE(OFFSET('20 %'!$E18,,(COLUMNS($E$6:M17)-1)*4,,4)),"")</f>
        <v>0.75</v>
      </c>
      <c r="N17" s="54" t="str">
        <f ca="1">IFERROR(AVERAGE(OFFSET('20 %'!$E18,,(COLUMNS($E$6:N17)-1)*4,,4)),"")</f>
        <v/>
      </c>
      <c r="O17" s="54">
        <f ca="1">IFERROR(AVERAGE(OFFSET('20 %'!$E18,,(COLUMNS($E$6:O17)-1)*4,,4)),"")</f>
        <v>0.85</v>
      </c>
      <c r="P17" s="54" t="str">
        <f ca="1">IFERROR(AVERAGE(OFFSET('20 %'!$E18,,(COLUMNS($E$6:P17)-1)*4,,4)),"")</f>
        <v/>
      </c>
      <c r="Q17" s="54">
        <f ca="1">IFERROR(AVERAGE(OFFSET('20 %'!$E18,,(COLUMNS($E$6:Q17)-1)*4,,4)),"")</f>
        <v>0.88333333333333341</v>
      </c>
      <c r="R17" s="54">
        <f ca="1">IFERROR(AVERAGE(OFFSET('20 %'!$E18,,(COLUMNS($E$6:R17)-1)*4,,4)),"")</f>
        <v>0.55000000000000004</v>
      </c>
      <c r="S17" s="54">
        <f ca="1">IFERROR(AVERAGE(OFFSET('20 %'!$E18,,(COLUMNS($E$6:S17)-1)*4,,4)),"")</f>
        <v>0.6</v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>
        <f ca="1">IFERROR(AVERAGE(OFFSET('20 %'!$E18,,(COLUMNS($E$6:V17)-1)*4,,4)),"")</f>
        <v>0.5</v>
      </c>
      <c r="W17" s="54">
        <f ca="1">IFERROR(AVERAGE(OFFSET('20 %'!$E18,,(COLUMNS($E$6:W17)-1)*4,,4)),"")</f>
        <v>1</v>
      </c>
      <c r="X17" s="54">
        <f ca="1">IFERROR(AVERAGE(OFFSET('20 %'!$E18,,(COLUMNS($E$6:X17)-1)*4,,4)),"")</f>
        <v>0.93333333333333324</v>
      </c>
      <c r="Y17" s="54">
        <f ca="1">IFERROR(AVERAGE(OFFSET('20 %'!$E18,,(COLUMNS($E$6:Y17)-1)*4,,4)),"")</f>
        <v>0.82499999999999996</v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>
        <f ca="1">IFERROR(AVERAGE(OFFSET('20 %'!$E18,,(COLUMNS($E$6:AF17)-1)*4,,4)),"")</f>
        <v>0.51250000000000007</v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>
        <f ca="1">IFERROR(AVERAGE(OFFSET('20 %'!$E18,,(COLUMNS($E$6:AK17)-1)*4,,4)),"")</f>
        <v>0.5</v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>
        <f ca="1">IFERROR(AVERAGE(OFFSET('20 %'!$E18,,(COLUMNS($E$6:AO17)-1)*4,,4)),"")</f>
        <v>0.75</v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>
        <f ca="1">IFERROR(AVERAGE(OFFSET('20 %'!$E18,,(COLUMNS($E$6:AS17)-1)*4,,4)),"")</f>
        <v>0.8125</v>
      </c>
    </row>
    <row r="18" spans="2:45" x14ac:dyDescent="0.25">
      <c r="B18" s="42" t="str">
        <f>IF(ISBLANK('Nota de Estudiantes'!B19),"",'Nota de Estudiantes'!B19)</f>
        <v>13</v>
      </c>
      <c r="C18" s="42" t="str">
        <f>IF(ISBLANK('Nota de Estudiantes'!C19),"",'Nota de Estudiantes'!C19)</f>
        <v>GUZMAN GUTIERREZ, GABRIEL</v>
      </c>
      <c r="D18" s="38" t="str">
        <f>IF(ISBLANK('Nota de Estudiantes'!D19),"",'Nota de Estudiantes'!D19)</f>
        <v>02</v>
      </c>
      <c r="E18" s="54">
        <f ca="1">IFERROR(AVERAGE(OFFSET('20 %'!$E19,,(COLUMNS($E$6:E18)-1)*4,,4)),"")</f>
        <v>0.85</v>
      </c>
      <c r="F18" s="54">
        <f ca="1">IFERROR(AVERAGE(OFFSET('20 %'!$E19,,(COLUMNS($E$6:F18)-1)*4,,4)),"")</f>
        <v>0.75</v>
      </c>
      <c r="G18" s="54">
        <f ca="1">IFERROR(AVERAGE(OFFSET('20 %'!$E19,,(COLUMNS($E$6:G18)-1)*4,,4)),"")</f>
        <v>0.5</v>
      </c>
      <c r="H18" s="54">
        <f ca="1">IFERROR(AVERAGE(OFFSET('20 %'!$E19,,(COLUMNS($E$6:H18)-1)*4,,4)),"")</f>
        <v>0.8</v>
      </c>
      <c r="I18" s="54">
        <f ca="1">IFERROR(AVERAGE(OFFSET('20 %'!$E19,,(COLUMNS($E$6:I18)-1)*4,,4)),"")</f>
        <v>0.71666666666666667</v>
      </c>
      <c r="J18" s="54">
        <f ca="1">IFERROR(AVERAGE(OFFSET('20 %'!$E19,,(COLUMNS($E$6:J18)-1)*4,,4)),"")</f>
        <v>0.71249999999999991</v>
      </c>
      <c r="K18" s="54">
        <f ca="1">IFERROR(AVERAGE(OFFSET('20 %'!$E19,,(COLUMNS($E$6:K18)-1)*4,,4)),"")</f>
        <v>0.82499999999999996</v>
      </c>
      <c r="L18" s="54" t="str">
        <f ca="1">IFERROR(AVERAGE(OFFSET('20 %'!$E19,,(COLUMNS($E$6:L18)-1)*4,,4)),"")</f>
        <v/>
      </c>
      <c r="M18" s="54">
        <f ca="1">IFERROR(AVERAGE(OFFSET('20 %'!$E19,,(COLUMNS($E$6:M18)-1)*4,,4)),"")</f>
        <v>0.5</v>
      </c>
      <c r="N18" s="54" t="str">
        <f ca="1">IFERROR(AVERAGE(OFFSET('20 %'!$E19,,(COLUMNS($E$6:N18)-1)*4,,4)),"")</f>
        <v/>
      </c>
      <c r="O18" s="54">
        <f ca="1">IFERROR(AVERAGE(OFFSET('20 %'!$E19,,(COLUMNS($E$6:O18)-1)*4,,4)),"")</f>
        <v>0.5</v>
      </c>
      <c r="P18" s="54" t="str">
        <f ca="1">IFERROR(AVERAGE(OFFSET('20 %'!$E19,,(COLUMNS($E$6:P18)-1)*4,,4)),"")</f>
        <v/>
      </c>
      <c r="Q18" s="54">
        <f ca="1">IFERROR(AVERAGE(OFFSET('20 %'!$E19,,(COLUMNS($E$6:Q18)-1)*4,,4)),"")</f>
        <v>0.6333333333333333</v>
      </c>
      <c r="R18" s="54">
        <f ca="1">IFERROR(AVERAGE(OFFSET('20 %'!$E19,,(COLUMNS($E$6:R18)-1)*4,,4)),"")</f>
        <v>0.77500000000000002</v>
      </c>
      <c r="S18" s="54">
        <f ca="1">IFERROR(AVERAGE(OFFSET('20 %'!$E19,,(COLUMNS($E$6:S18)-1)*4,,4)),"")</f>
        <v>1</v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>
        <f ca="1">IFERROR(AVERAGE(OFFSET('20 %'!$E19,,(COLUMNS($E$6:V18)-1)*4,,4)),"")</f>
        <v>0.75</v>
      </c>
      <c r="W18" s="54">
        <f ca="1">IFERROR(AVERAGE(OFFSET('20 %'!$E19,,(COLUMNS($E$6:W18)-1)*4,,4)),"")</f>
        <v>0.9</v>
      </c>
      <c r="X18" s="54">
        <f ca="1">IFERROR(AVERAGE(OFFSET('20 %'!$E19,,(COLUMNS($E$6:X18)-1)*4,,4)),"")</f>
        <v>0.71666666666666679</v>
      </c>
      <c r="Y18" s="54">
        <f ca="1">IFERROR(AVERAGE(OFFSET('20 %'!$E19,,(COLUMNS($E$6:Y18)-1)*4,,4)),"")</f>
        <v>0.82499999999999996</v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>
        <f ca="1">IFERROR(AVERAGE(OFFSET('20 %'!$E19,,(COLUMNS($E$6:AF18)-1)*4,,4)),"")</f>
        <v>0.65</v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>
        <f ca="1">IFERROR(AVERAGE(OFFSET('20 %'!$E19,,(COLUMNS($E$6:AK18)-1)*4,,4)),"")</f>
        <v>0.6</v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>
        <f ca="1">IFERROR(AVERAGE(OFFSET('20 %'!$E19,,(COLUMNS($E$6:AO18)-1)*4,,4)),"")</f>
        <v>0.85</v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>
        <f ca="1">IFERROR(AVERAGE(OFFSET('20 %'!$E19,,(COLUMNS($E$6:AS18)-1)*4,,4)),"")</f>
        <v>0.77499999999999991</v>
      </c>
    </row>
    <row r="19" spans="2:45" x14ac:dyDescent="0.25">
      <c r="B19" s="42" t="str">
        <f>IF(ISBLANK('Nota de Estudiantes'!B20),"",'Nota de Estudiantes'!B20)</f>
        <v>14</v>
      </c>
      <c r="C19" s="42" t="str">
        <f>IF(ISBLANK('Nota de Estudiantes'!C20),"",'Nota de Estudiantes'!C20)</f>
        <v>HINOJOSA BARRIOS, ZAIDA SANDRA</v>
      </c>
      <c r="D19" s="38" t="str">
        <f>IF(ISBLANK('Nota de Estudiantes'!D20),"",'Nota de Estudiantes'!D20)</f>
        <v>05</v>
      </c>
      <c r="E19" s="54">
        <f ca="1">IFERROR(AVERAGE(OFFSET('20 %'!$E20,,(COLUMNS($E$6:E19)-1)*4,,4)),"")</f>
        <v>0.8666666666666667</v>
      </c>
      <c r="F19" s="54">
        <f ca="1">IFERROR(AVERAGE(OFFSET('20 %'!$E20,,(COLUMNS($E$6:F19)-1)*4,,4)),"")</f>
        <v>0.71249999999999991</v>
      </c>
      <c r="G19" s="54">
        <f ca="1">IFERROR(AVERAGE(OFFSET('20 %'!$E20,,(COLUMNS($E$6:G19)-1)*4,,4)),"")</f>
        <v>0.875</v>
      </c>
      <c r="H19" s="54">
        <f ca="1">IFERROR(AVERAGE(OFFSET('20 %'!$E20,,(COLUMNS($E$6:H19)-1)*4,,4)),"")</f>
        <v>0.9</v>
      </c>
      <c r="I19" s="54">
        <f ca="1">IFERROR(AVERAGE(OFFSET('20 %'!$E20,,(COLUMNS($E$6:I19)-1)*4,,4)),"")</f>
        <v>0.5</v>
      </c>
      <c r="J19" s="54">
        <f ca="1">IFERROR(AVERAGE(OFFSET('20 %'!$E20,,(COLUMNS($E$6:J19)-1)*4,,4)),"")</f>
        <v>0.73750000000000004</v>
      </c>
      <c r="K19" s="54">
        <f ca="1">IFERROR(AVERAGE(OFFSET('20 %'!$E20,,(COLUMNS($E$6:K19)-1)*4,,4)),"")</f>
        <v>0.6</v>
      </c>
      <c r="L19" s="54" t="str">
        <f ca="1">IFERROR(AVERAGE(OFFSET('20 %'!$E20,,(COLUMNS($E$6:L19)-1)*4,,4)),"")</f>
        <v/>
      </c>
      <c r="M19" s="54">
        <f ca="1">IFERROR(AVERAGE(OFFSET('20 %'!$E20,,(COLUMNS($E$6:M19)-1)*4,,4)),"")</f>
        <v>0.8</v>
      </c>
      <c r="N19" s="54" t="str">
        <f ca="1">IFERROR(AVERAGE(OFFSET('20 %'!$E20,,(COLUMNS($E$6:N19)-1)*4,,4)),"")</f>
        <v/>
      </c>
      <c r="O19" s="54">
        <f ca="1">IFERROR(AVERAGE(OFFSET('20 %'!$E20,,(COLUMNS($E$6:O19)-1)*4,,4)),"")</f>
        <v>0.8</v>
      </c>
      <c r="P19" s="54" t="str">
        <f ca="1">IFERROR(AVERAGE(OFFSET('20 %'!$E20,,(COLUMNS($E$6:P19)-1)*4,,4)),"")</f>
        <v/>
      </c>
      <c r="Q19" s="54">
        <f ca="1">IFERROR(AVERAGE(OFFSET('20 %'!$E20,,(COLUMNS($E$6:Q19)-1)*4,,4)),"")</f>
        <v>0.58333333333333326</v>
      </c>
      <c r="R19" s="54">
        <f ca="1">IFERROR(AVERAGE(OFFSET('20 %'!$E20,,(COLUMNS($E$6:R19)-1)*4,,4)),"")</f>
        <v>0.92500000000000004</v>
      </c>
      <c r="S19" s="54">
        <f ca="1">IFERROR(AVERAGE(OFFSET('20 %'!$E20,,(COLUMNS($E$6:S19)-1)*4,,4)),"")</f>
        <v>0.8</v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>
        <f ca="1">IFERROR(AVERAGE(OFFSET('20 %'!$E20,,(COLUMNS($E$6:V19)-1)*4,,4)),"")</f>
        <v>0.85</v>
      </c>
      <c r="W19" s="54">
        <f ca="1">IFERROR(AVERAGE(OFFSET('20 %'!$E20,,(COLUMNS($E$6:W19)-1)*4,,4)),"")</f>
        <v>0.9</v>
      </c>
      <c r="X19" s="54">
        <f ca="1">IFERROR(AVERAGE(OFFSET('20 %'!$E20,,(COLUMNS($E$6:X19)-1)*4,,4)),"")</f>
        <v>0.85</v>
      </c>
      <c r="Y19" s="54">
        <f ca="1">IFERROR(AVERAGE(OFFSET('20 %'!$E20,,(COLUMNS($E$6:Y19)-1)*4,,4)),"")</f>
        <v>0.82499999999999996</v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>
        <f ca="1">IFERROR(AVERAGE(OFFSET('20 %'!$E20,,(COLUMNS($E$6:AF19)-1)*4,,4)),"")</f>
        <v>0.86250000000000004</v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>
        <f ca="1">IFERROR(AVERAGE(OFFSET('20 %'!$E20,,(COLUMNS($E$6:AK19)-1)*4,,4)),"")</f>
        <v>0.55000000000000004</v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>
        <f ca="1">IFERROR(AVERAGE(OFFSET('20 %'!$E20,,(COLUMNS($E$6:AO19)-1)*4,,4)),"")</f>
        <v>0.5</v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>
        <f ca="1">IFERROR(AVERAGE(OFFSET('20 %'!$E20,,(COLUMNS($E$6:AS19)-1)*4,,4)),"")</f>
        <v>0.77499999999999991</v>
      </c>
    </row>
    <row r="20" spans="2:45" x14ac:dyDescent="0.25">
      <c r="B20" s="42" t="str">
        <f>IF(ISBLANK('Nota de Estudiantes'!B21),"",'Nota de Estudiantes'!B21)</f>
        <v>15</v>
      </c>
      <c r="C20" s="42" t="str">
        <f>IF(ISBLANK('Nota de Estudiantes'!C21),"",'Nota de Estudiantes'!C21)</f>
        <v>HUAROTO GUTIERREZ, RAFAEL FLAVIO</v>
      </c>
      <c r="D20" s="38" t="str">
        <f>IF(ISBLANK('Nota de Estudiantes'!D21),"",'Nota de Estudiantes'!D21)</f>
        <v>04</v>
      </c>
      <c r="E20" s="54">
        <f ca="1">IFERROR(AVERAGE(OFFSET('20 %'!$E21,,(COLUMNS($E$6:E20)-1)*4,,4)),"")</f>
        <v>0.78333333333333333</v>
      </c>
      <c r="F20" s="54">
        <f ca="1">IFERROR(AVERAGE(OFFSET('20 %'!$E21,,(COLUMNS($E$6:F20)-1)*4,,4)),"")</f>
        <v>0.86250000000000004</v>
      </c>
      <c r="G20" s="54">
        <f ca="1">IFERROR(AVERAGE(OFFSET('20 %'!$E21,,(COLUMNS($E$6:G20)-1)*4,,4)),"")</f>
        <v>0.875</v>
      </c>
      <c r="H20" s="54">
        <f ca="1">IFERROR(AVERAGE(OFFSET('20 %'!$E21,,(COLUMNS($E$6:H20)-1)*4,,4)),"")</f>
        <v>1</v>
      </c>
      <c r="I20" s="54">
        <f ca="1">IFERROR(AVERAGE(OFFSET('20 %'!$E21,,(COLUMNS($E$6:I20)-1)*4,,4)),"")</f>
        <v>0.8666666666666667</v>
      </c>
      <c r="J20" s="54">
        <f ca="1">IFERROR(AVERAGE(OFFSET('20 %'!$E21,,(COLUMNS($E$6:J20)-1)*4,,4)),"")</f>
        <v>0.72499999999999998</v>
      </c>
      <c r="K20" s="54">
        <f ca="1">IFERROR(AVERAGE(OFFSET('20 %'!$E21,,(COLUMNS($E$6:K20)-1)*4,,4)),"")</f>
        <v>0.57499999999999996</v>
      </c>
      <c r="L20" s="54" t="str">
        <f ca="1">IFERROR(AVERAGE(OFFSET('20 %'!$E21,,(COLUMNS($E$6:L20)-1)*4,,4)),"")</f>
        <v/>
      </c>
      <c r="M20" s="54">
        <f ca="1">IFERROR(AVERAGE(OFFSET('20 %'!$E21,,(COLUMNS($E$6:M20)-1)*4,,4)),"")</f>
        <v>0.75</v>
      </c>
      <c r="N20" s="54" t="str">
        <f ca="1">IFERROR(AVERAGE(OFFSET('20 %'!$E21,,(COLUMNS($E$6:N20)-1)*4,,4)),"")</f>
        <v/>
      </c>
      <c r="O20" s="54">
        <f ca="1">IFERROR(AVERAGE(OFFSET('20 %'!$E21,,(COLUMNS($E$6:O20)-1)*4,,4)),"")</f>
        <v>0.75</v>
      </c>
      <c r="P20" s="54" t="str">
        <f ca="1">IFERROR(AVERAGE(OFFSET('20 %'!$E21,,(COLUMNS($E$6:P20)-1)*4,,4)),"")</f>
        <v/>
      </c>
      <c r="Q20" s="54">
        <f ca="1">IFERROR(AVERAGE(OFFSET('20 %'!$E21,,(COLUMNS($E$6:Q20)-1)*4,,4)),"")</f>
        <v>0.68333333333333324</v>
      </c>
      <c r="R20" s="54">
        <f ca="1">IFERROR(AVERAGE(OFFSET('20 %'!$E21,,(COLUMNS($E$6:R20)-1)*4,,4)),"")</f>
        <v>0.875</v>
      </c>
      <c r="S20" s="54">
        <f ca="1">IFERROR(AVERAGE(OFFSET('20 %'!$E21,,(COLUMNS($E$6:S20)-1)*4,,4)),"")</f>
        <v>0.5</v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>
        <f ca="1">IFERROR(AVERAGE(OFFSET('20 %'!$E21,,(COLUMNS($E$6:V20)-1)*4,,4)),"")</f>
        <v>0.75</v>
      </c>
      <c r="W20" s="54">
        <f ca="1">IFERROR(AVERAGE(OFFSET('20 %'!$E21,,(COLUMNS($E$6:W20)-1)*4,,4)),"")</f>
        <v>0.67500000000000004</v>
      </c>
      <c r="X20" s="54">
        <f ca="1">IFERROR(AVERAGE(OFFSET('20 %'!$E21,,(COLUMNS($E$6:X20)-1)*4,,4)),"")</f>
        <v>0.6333333333333333</v>
      </c>
      <c r="Y20" s="54">
        <f ca="1">IFERROR(AVERAGE(OFFSET('20 %'!$E21,,(COLUMNS($E$6:Y20)-1)*4,,4)),"")</f>
        <v>0.72499999999999998</v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>
        <f ca="1">IFERROR(AVERAGE(OFFSET('20 %'!$E21,,(COLUMNS($E$6:AF20)-1)*4,,4)),"")</f>
        <v>0.88750000000000007</v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>
        <f ca="1">IFERROR(AVERAGE(OFFSET('20 %'!$E21,,(COLUMNS($E$6:AK20)-1)*4,,4)),"")</f>
        <v>1</v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>
        <f ca="1">IFERROR(AVERAGE(OFFSET('20 %'!$E21,,(COLUMNS($E$6:AO20)-1)*4,,4)),"")</f>
        <v>0.5</v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>
        <f ca="1">IFERROR(AVERAGE(OFFSET('20 %'!$E21,,(COLUMNS($E$6:AS20)-1)*4,,4)),"")</f>
        <v>0.66250000000000009</v>
      </c>
    </row>
    <row r="21" spans="2:45" x14ac:dyDescent="0.25">
      <c r="B21" s="42" t="str">
        <f>IF(ISBLANK('Nota de Estudiantes'!B22),"",'Nota de Estudiantes'!B22)</f>
        <v>16</v>
      </c>
      <c r="C21" s="42" t="str">
        <f>IF(ISBLANK('Nota de Estudiantes'!C22),"",'Nota de Estudiantes'!C22)</f>
        <v>MARCELO CALIXTO, LUIS MICHAEL</v>
      </c>
      <c r="D21" s="38" t="str">
        <f>IF(ISBLANK('Nota de Estudiantes'!D22),"",'Nota de Estudiantes'!D22)</f>
        <v>05</v>
      </c>
      <c r="E21" s="54">
        <f ca="1">IFERROR(AVERAGE(OFFSET('20 %'!$E22,,(COLUMNS($E$6:E21)-1)*4,,4)),"")</f>
        <v>0.70000000000000007</v>
      </c>
      <c r="F21" s="54">
        <f ca="1">IFERROR(AVERAGE(OFFSET('20 %'!$E22,,(COLUMNS($E$6:F21)-1)*4,,4)),"")</f>
        <v>0.64999999999999991</v>
      </c>
      <c r="G21" s="54">
        <f ca="1">IFERROR(AVERAGE(OFFSET('20 %'!$E22,,(COLUMNS($E$6:G21)-1)*4,,4)),"")</f>
        <v>0.75</v>
      </c>
      <c r="H21" s="54">
        <f ca="1">IFERROR(AVERAGE(OFFSET('20 %'!$E22,,(COLUMNS($E$6:H21)-1)*4,,4)),"")</f>
        <v>0.7</v>
      </c>
      <c r="I21" s="54">
        <f ca="1">IFERROR(AVERAGE(OFFSET('20 %'!$E22,,(COLUMNS($E$6:I21)-1)*4,,4)),"")</f>
        <v>0.81666666666666676</v>
      </c>
      <c r="J21" s="54">
        <f ca="1">IFERROR(AVERAGE(OFFSET('20 %'!$E22,,(COLUMNS($E$6:J21)-1)*4,,4)),"")</f>
        <v>0.83750000000000013</v>
      </c>
      <c r="K21" s="54">
        <f ca="1">IFERROR(AVERAGE(OFFSET('20 %'!$E22,,(COLUMNS($E$6:K21)-1)*4,,4)),"")</f>
        <v>0.72499999999999998</v>
      </c>
      <c r="L21" s="54" t="str">
        <f ca="1">IFERROR(AVERAGE(OFFSET('20 %'!$E22,,(COLUMNS($E$6:L21)-1)*4,,4)),"")</f>
        <v/>
      </c>
      <c r="M21" s="54">
        <f ca="1">IFERROR(AVERAGE(OFFSET('20 %'!$E22,,(COLUMNS($E$6:M21)-1)*4,,4)),"")</f>
        <v>0.7</v>
      </c>
      <c r="N21" s="54" t="str">
        <f ca="1">IFERROR(AVERAGE(OFFSET('20 %'!$E22,,(COLUMNS($E$6:N21)-1)*4,,4)),"")</f>
        <v/>
      </c>
      <c r="O21" s="54">
        <f ca="1">IFERROR(AVERAGE(OFFSET('20 %'!$E22,,(COLUMNS($E$6:O21)-1)*4,,4)),"")</f>
        <v>0.7</v>
      </c>
      <c r="P21" s="54" t="str">
        <f ca="1">IFERROR(AVERAGE(OFFSET('20 %'!$E22,,(COLUMNS($E$6:P21)-1)*4,,4)),"")</f>
        <v/>
      </c>
      <c r="Q21" s="54">
        <f ca="1">IFERROR(AVERAGE(OFFSET('20 %'!$E22,,(COLUMNS($E$6:Q21)-1)*4,,4)),"")</f>
        <v>0.63333333333333341</v>
      </c>
      <c r="R21" s="54">
        <f ca="1">IFERROR(AVERAGE(OFFSET('20 %'!$E22,,(COLUMNS($E$6:R21)-1)*4,,4)),"")</f>
        <v>0.77500000000000002</v>
      </c>
      <c r="S21" s="54">
        <f ca="1">IFERROR(AVERAGE(OFFSET('20 %'!$E22,,(COLUMNS($E$6:S21)-1)*4,,4)),"")</f>
        <v>0.9</v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>
        <f ca="1">IFERROR(AVERAGE(OFFSET('20 %'!$E22,,(COLUMNS($E$6:V21)-1)*4,,4)),"")</f>
        <v>0.75</v>
      </c>
      <c r="W21" s="54">
        <f ca="1">IFERROR(AVERAGE(OFFSET('20 %'!$E22,,(COLUMNS($E$6:W21)-1)*4,,4)),"")</f>
        <v>0.77500000000000002</v>
      </c>
      <c r="X21" s="54">
        <f ca="1">IFERROR(AVERAGE(OFFSET('20 %'!$E22,,(COLUMNS($E$6:X21)-1)*4,,4)),"")</f>
        <v>0.93333333333333324</v>
      </c>
      <c r="Y21" s="54">
        <f ca="1">IFERROR(AVERAGE(OFFSET('20 %'!$E22,,(COLUMNS($E$6:Y21)-1)*4,,4)),"")</f>
        <v>0.72500000000000009</v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>
        <f ca="1">IFERROR(AVERAGE(OFFSET('20 %'!$E22,,(COLUMNS($E$6:AF21)-1)*4,,4)),"")</f>
        <v>0.73750000000000004</v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>
        <f ca="1">IFERROR(AVERAGE(OFFSET('20 %'!$E22,,(COLUMNS($E$6:AK21)-1)*4,,4)),"")</f>
        <v>0.45</v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>
        <f ca="1">IFERROR(AVERAGE(OFFSET('20 %'!$E22,,(COLUMNS($E$6:AO21)-1)*4,,4)),"")</f>
        <v>0.9</v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>
        <f ca="1">IFERROR(AVERAGE(OFFSET('20 %'!$E22,,(COLUMNS($E$6:AS21)-1)*4,,4)),"")</f>
        <v>0.6875</v>
      </c>
    </row>
    <row r="22" spans="2:45" x14ac:dyDescent="0.25">
      <c r="B22" s="42" t="str">
        <f>IF(ISBLANK('Nota de Estudiantes'!B23),"",'Nota de Estudiantes'!B23)</f>
        <v>17</v>
      </c>
      <c r="C22" s="42" t="str">
        <f>IF(ISBLANK('Nota de Estudiantes'!C23),"",'Nota de Estudiantes'!C23)</f>
        <v>MOLINA MOSCOSO, DENNIS AHMED</v>
      </c>
      <c r="D22" s="38" t="str">
        <f>IF(ISBLANK('Nota de Estudiantes'!D23),"",'Nota de Estudiantes'!D23)</f>
        <v>02</v>
      </c>
      <c r="E22" s="54">
        <f ca="1">IFERROR(AVERAGE(OFFSET('20 %'!$E23,,(COLUMNS($E$6:E22)-1)*4,,4)),"")</f>
        <v>0.73333333333333339</v>
      </c>
      <c r="F22" s="54">
        <f ca="1">IFERROR(AVERAGE(OFFSET('20 %'!$E23,,(COLUMNS($E$6:F22)-1)*4,,4)),"")</f>
        <v>0.6875</v>
      </c>
      <c r="G22" s="54">
        <f ca="1">IFERROR(AVERAGE(OFFSET('20 %'!$E23,,(COLUMNS($E$6:G22)-1)*4,,4)),"")</f>
        <v>0.625</v>
      </c>
      <c r="H22" s="54">
        <f ca="1">IFERROR(AVERAGE(OFFSET('20 %'!$E23,,(COLUMNS($E$6:H22)-1)*4,,4)),"")</f>
        <v>0.8</v>
      </c>
      <c r="I22" s="54">
        <f ca="1">IFERROR(AVERAGE(OFFSET('20 %'!$E23,,(COLUMNS($E$6:I22)-1)*4,,4)),"")</f>
        <v>0.65</v>
      </c>
      <c r="J22" s="54">
        <f ca="1">IFERROR(AVERAGE(OFFSET('20 %'!$E23,,(COLUMNS($E$6:J22)-1)*4,,4)),"")</f>
        <v>0.85</v>
      </c>
      <c r="K22" s="54">
        <f ca="1">IFERROR(AVERAGE(OFFSET('20 %'!$E23,,(COLUMNS($E$6:K22)-1)*4,,4)),"")</f>
        <v>0.77499999999999991</v>
      </c>
      <c r="L22" s="54" t="str">
        <f ca="1">IFERROR(AVERAGE(OFFSET('20 %'!$E23,,(COLUMNS($E$6:L22)-1)*4,,4)),"")</f>
        <v/>
      </c>
      <c r="M22" s="54">
        <f ca="1">IFERROR(AVERAGE(OFFSET('20 %'!$E23,,(COLUMNS($E$6:M22)-1)*4,,4)),"")</f>
        <v>0.45</v>
      </c>
      <c r="N22" s="54" t="str">
        <f ca="1">IFERROR(AVERAGE(OFFSET('20 %'!$E23,,(COLUMNS($E$6:N22)-1)*4,,4)),"")</f>
        <v/>
      </c>
      <c r="O22" s="54">
        <f ca="1">IFERROR(AVERAGE(OFFSET('20 %'!$E23,,(COLUMNS($E$6:O22)-1)*4,,4)),"")</f>
        <v>0.45</v>
      </c>
      <c r="P22" s="54" t="str">
        <f ca="1">IFERROR(AVERAGE(OFFSET('20 %'!$E23,,(COLUMNS($E$6:P22)-1)*4,,4)),"")</f>
        <v/>
      </c>
      <c r="Q22" s="54">
        <f ca="1">IFERROR(AVERAGE(OFFSET('20 %'!$E23,,(COLUMNS($E$6:Q22)-1)*4,,4)),"")</f>
        <v>0.51666666666666672</v>
      </c>
      <c r="R22" s="54">
        <f ca="1">IFERROR(AVERAGE(OFFSET('20 %'!$E23,,(COLUMNS($E$6:R22)-1)*4,,4)),"")</f>
        <v>0.55000000000000004</v>
      </c>
      <c r="S22" s="54">
        <f ca="1">IFERROR(AVERAGE(OFFSET('20 %'!$E23,,(COLUMNS($E$6:S22)-1)*4,,4)),"")</f>
        <v>0.6</v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>
        <f ca="1">IFERROR(AVERAGE(OFFSET('20 %'!$E23,,(COLUMNS($E$6:V22)-1)*4,,4)),"")</f>
        <v>0.7</v>
      </c>
      <c r="W22" s="54">
        <f ca="1">IFERROR(AVERAGE(OFFSET('20 %'!$E23,,(COLUMNS($E$6:W22)-1)*4,,4)),"")</f>
        <v>0.75</v>
      </c>
      <c r="X22" s="54">
        <f ca="1">IFERROR(AVERAGE(OFFSET('20 %'!$E23,,(COLUMNS($E$6:X22)-1)*4,,4)),"")</f>
        <v>0.56666666666666676</v>
      </c>
      <c r="Y22" s="54">
        <f ca="1">IFERROR(AVERAGE(OFFSET('20 %'!$E23,,(COLUMNS($E$6:Y22)-1)*4,,4)),"")</f>
        <v>0.76249999999999996</v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>
        <f ca="1">IFERROR(AVERAGE(OFFSET('20 %'!$E23,,(COLUMNS($E$6:AF22)-1)*4,,4)),"")</f>
        <v>0.63749999999999996</v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>
        <f ca="1">IFERROR(AVERAGE(OFFSET('20 %'!$E23,,(COLUMNS($E$6:AK22)-1)*4,,4)),"")</f>
        <v>0.45</v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>
        <f ca="1">IFERROR(AVERAGE(OFFSET('20 %'!$E23,,(COLUMNS($E$6:AO22)-1)*4,,4)),"")</f>
        <v>0.9</v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>
        <f ca="1">IFERROR(AVERAGE(OFFSET('20 %'!$E23,,(COLUMNS($E$6:AS22)-1)*4,,4)),"")</f>
        <v>0.77499999999999991</v>
      </c>
    </row>
    <row r="23" spans="2:45" x14ac:dyDescent="0.25">
      <c r="B23" s="42" t="str">
        <f>IF(ISBLANK('Nota de Estudiantes'!B24),"",'Nota de Estudiantes'!B24)</f>
        <v>18</v>
      </c>
      <c r="C23" s="42" t="str">
        <f>IF(ISBLANK('Nota de Estudiantes'!C24),"",'Nota de Estudiantes'!C24)</f>
        <v>MORENO ZAVALETA, MANUEL ALBERTO</v>
      </c>
      <c r="D23" s="38" t="str">
        <f>IF(ISBLANK('Nota de Estudiantes'!D24),"",'Nota de Estudiantes'!D24)</f>
        <v>04</v>
      </c>
      <c r="E23" s="54">
        <f ca="1">IFERROR(AVERAGE(OFFSET('20 %'!$E24,,(COLUMNS($E$6:E23)-1)*4,,4)),"")</f>
        <v>0.93333333333333324</v>
      </c>
      <c r="F23" s="54">
        <f ca="1">IFERROR(AVERAGE(OFFSET('20 %'!$E24,,(COLUMNS($E$6:F23)-1)*4,,4)),"")</f>
        <v>0.5625</v>
      </c>
      <c r="G23" s="54">
        <f ca="1">IFERROR(AVERAGE(OFFSET('20 %'!$E24,,(COLUMNS($E$6:G23)-1)*4,,4)),"")</f>
        <v>0.875</v>
      </c>
      <c r="H23" s="54">
        <f ca="1">IFERROR(AVERAGE(OFFSET('20 %'!$E24,,(COLUMNS($E$6:H23)-1)*4,,4)),"")</f>
        <v>0.7</v>
      </c>
      <c r="I23" s="54">
        <f ca="1">IFERROR(AVERAGE(OFFSET('20 %'!$E24,,(COLUMNS($E$6:I23)-1)*4,,4)),"")</f>
        <v>0.66666666666666663</v>
      </c>
      <c r="J23" s="54">
        <f ca="1">IFERROR(AVERAGE(OFFSET('20 %'!$E24,,(COLUMNS($E$6:J23)-1)*4,,4)),"")</f>
        <v>0.6875</v>
      </c>
      <c r="K23" s="54">
        <f ca="1">IFERROR(AVERAGE(OFFSET('20 %'!$E24,,(COLUMNS($E$6:K23)-1)*4,,4)),"")</f>
        <v>0.55000000000000004</v>
      </c>
      <c r="L23" s="54" t="str">
        <f ca="1">IFERROR(AVERAGE(OFFSET('20 %'!$E24,,(COLUMNS($E$6:L23)-1)*4,,4)),"")</f>
        <v/>
      </c>
      <c r="M23" s="54">
        <f ca="1">IFERROR(AVERAGE(OFFSET('20 %'!$E24,,(COLUMNS($E$6:M23)-1)*4,,4)),"")</f>
        <v>0.65</v>
      </c>
      <c r="N23" s="54" t="str">
        <f ca="1">IFERROR(AVERAGE(OFFSET('20 %'!$E24,,(COLUMNS($E$6:N23)-1)*4,,4)),"")</f>
        <v/>
      </c>
      <c r="O23" s="54">
        <f ca="1">IFERROR(AVERAGE(OFFSET('20 %'!$E24,,(COLUMNS($E$6:O23)-1)*4,,4)),"")</f>
        <v>0.45</v>
      </c>
      <c r="P23" s="54" t="str">
        <f ca="1">IFERROR(AVERAGE(OFFSET('20 %'!$E24,,(COLUMNS($E$6:P23)-1)*4,,4)),"")</f>
        <v/>
      </c>
      <c r="Q23" s="54">
        <f ca="1">IFERROR(AVERAGE(OFFSET('20 %'!$E24,,(COLUMNS($E$6:Q23)-1)*4,,4)),"")</f>
        <v>0.46666666666666662</v>
      </c>
      <c r="R23" s="54">
        <f ca="1">IFERROR(AVERAGE(OFFSET('20 %'!$E24,,(COLUMNS($E$6:R23)-1)*4,,4)),"")</f>
        <v>0.45</v>
      </c>
      <c r="S23" s="54">
        <f ca="1">IFERROR(AVERAGE(OFFSET('20 %'!$E24,,(COLUMNS($E$6:S23)-1)*4,,4)),"")</f>
        <v>0.5</v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>
        <f ca="1">IFERROR(AVERAGE(OFFSET('20 %'!$E24,,(COLUMNS($E$6:V23)-1)*4,,4)),"")</f>
        <v>0.4</v>
      </c>
      <c r="W23" s="54">
        <f ca="1">IFERROR(AVERAGE(OFFSET('20 %'!$E24,,(COLUMNS($E$6:W23)-1)*4,,4)),"")</f>
        <v>0.77500000000000002</v>
      </c>
      <c r="X23" s="54">
        <f ca="1">IFERROR(AVERAGE(OFFSET('20 %'!$E24,,(COLUMNS($E$6:X23)-1)*4,,4)),"")</f>
        <v>0.78333333333333333</v>
      </c>
      <c r="Y23" s="54">
        <f ca="1">IFERROR(AVERAGE(OFFSET('20 %'!$E24,,(COLUMNS($E$6:Y23)-1)*4,,4)),"")</f>
        <v>0.71249999999999991</v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>
        <f ca="1">IFERROR(AVERAGE(OFFSET('20 %'!$E24,,(COLUMNS($E$6:AF23)-1)*4,,4)),"")</f>
        <v>0.71250000000000002</v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>
        <f ca="1">IFERROR(AVERAGE(OFFSET('20 %'!$E24,,(COLUMNS($E$6:AK23)-1)*4,,4)),"")</f>
        <v>0.9</v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>
        <f ca="1">IFERROR(AVERAGE(OFFSET('20 %'!$E24,,(COLUMNS($E$6:AO23)-1)*4,,4)),"")</f>
        <v>0.7</v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>
        <f ca="1">IFERROR(AVERAGE(OFFSET('20 %'!$E24,,(COLUMNS($E$6:AS23)-1)*4,,4)),"")</f>
        <v>0.66249999999999998</v>
      </c>
    </row>
    <row r="24" spans="2:45" x14ac:dyDescent="0.25">
      <c r="B24" s="42" t="str">
        <f>IF(ISBLANK('Nota de Estudiantes'!B25),"",'Nota de Estudiantes'!B25)</f>
        <v>19</v>
      </c>
      <c r="C24" s="42" t="str">
        <f>IF(ISBLANK('Nota de Estudiantes'!C25),"",'Nota de Estudiantes'!C25)</f>
        <v>REAÑO ROMERO, RUBEN DARIO</v>
      </c>
      <c r="D24" s="38" t="str">
        <f>IF(ISBLANK('Nota de Estudiantes'!D25),"",'Nota de Estudiantes'!D25)</f>
        <v>05</v>
      </c>
      <c r="E24" s="54">
        <f ca="1">IFERROR(AVERAGE(OFFSET('20 %'!$E25,,(COLUMNS($E$6:E24)-1)*4,,4)),"")</f>
        <v>0.76666666666666661</v>
      </c>
      <c r="F24" s="54">
        <f ca="1">IFERROR(AVERAGE(OFFSET('20 %'!$E25,,(COLUMNS($E$6:F24)-1)*4,,4)),"")</f>
        <v>0.8125</v>
      </c>
      <c r="G24" s="54">
        <f ca="1">IFERROR(AVERAGE(OFFSET('20 %'!$E25,,(COLUMNS($E$6:G24)-1)*4,,4)),"")</f>
        <v>0.75</v>
      </c>
      <c r="H24" s="54">
        <f ca="1">IFERROR(AVERAGE(OFFSET('20 %'!$E25,,(COLUMNS($E$6:H24)-1)*4,,4)),"")</f>
        <v>0.8</v>
      </c>
      <c r="I24" s="54">
        <f ca="1">IFERROR(AVERAGE(OFFSET('20 %'!$E25,,(COLUMNS($E$6:I24)-1)*4,,4)),"")</f>
        <v>0.6</v>
      </c>
      <c r="J24" s="54">
        <f ca="1">IFERROR(AVERAGE(OFFSET('20 %'!$E25,,(COLUMNS($E$6:J24)-1)*4,,4)),"")</f>
        <v>0.55000000000000004</v>
      </c>
      <c r="K24" s="54">
        <f ca="1">IFERROR(AVERAGE(OFFSET('20 %'!$E25,,(COLUMNS($E$6:K24)-1)*4,,4)),"")</f>
        <v>0.82499999999999996</v>
      </c>
      <c r="L24" s="54" t="str">
        <f ca="1">IFERROR(AVERAGE(OFFSET('20 %'!$E25,,(COLUMNS($E$6:L24)-1)*4,,4)),"")</f>
        <v/>
      </c>
      <c r="M24" s="54">
        <f ca="1">IFERROR(AVERAGE(OFFSET('20 %'!$E25,,(COLUMNS($E$6:M24)-1)*4,,4)),"")</f>
        <v>0.45</v>
      </c>
      <c r="N24" s="54" t="str">
        <f ca="1">IFERROR(AVERAGE(OFFSET('20 %'!$E25,,(COLUMNS($E$6:N24)-1)*4,,4)),"")</f>
        <v/>
      </c>
      <c r="O24" s="54">
        <f ca="1">IFERROR(AVERAGE(OFFSET('20 %'!$E25,,(COLUMNS($E$6:O24)-1)*4,,4)),"")</f>
        <v>0.45</v>
      </c>
      <c r="P24" s="54" t="str">
        <f ca="1">IFERROR(AVERAGE(OFFSET('20 %'!$E25,,(COLUMNS($E$6:P24)-1)*4,,4)),"")</f>
        <v/>
      </c>
      <c r="Q24" s="54">
        <f ca="1">IFERROR(AVERAGE(OFFSET('20 %'!$E25,,(COLUMNS($E$6:Q24)-1)*4,,4)),"")</f>
        <v>0.81666666666666676</v>
      </c>
      <c r="R24" s="54">
        <f ca="1">IFERROR(AVERAGE(OFFSET('20 %'!$E25,,(COLUMNS($E$6:R24)-1)*4,,4)),"")</f>
        <v>0.8</v>
      </c>
      <c r="S24" s="54">
        <f ca="1">IFERROR(AVERAGE(OFFSET('20 %'!$E25,,(COLUMNS($E$6:S24)-1)*4,,4)),"")</f>
        <v>0.6</v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>
        <f ca="1">IFERROR(AVERAGE(OFFSET('20 %'!$E25,,(COLUMNS($E$6:V24)-1)*4,,4)),"")</f>
        <v>0.8</v>
      </c>
      <c r="W24" s="54">
        <f ca="1">IFERROR(AVERAGE(OFFSET('20 %'!$E25,,(COLUMNS($E$6:W24)-1)*4,,4)),"")</f>
        <v>0.65</v>
      </c>
      <c r="X24" s="54">
        <f ca="1">IFERROR(AVERAGE(OFFSET('20 %'!$E25,,(COLUMNS($E$6:X24)-1)*4,,4)),"")</f>
        <v>0.78333333333333333</v>
      </c>
      <c r="Y24" s="54">
        <f ca="1">IFERROR(AVERAGE(OFFSET('20 %'!$E25,,(COLUMNS($E$6:Y24)-1)*4,,4)),"")</f>
        <v>0.83749999999999991</v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>
        <f ca="1">IFERROR(AVERAGE(OFFSET('20 %'!$E25,,(COLUMNS($E$6:AF24)-1)*4,,4)),"")</f>
        <v>0.53749999999999998</v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>
        <f ca="1">IFERROR(AVERAGE(OFFSET('20 %'!$E25,,(COLUMNS($E$6:AK24)-1)*4,,4)),"")</f>
        <v>0.45</v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>
        <f ca="1">IFERROR(AVERAGE(OFFSET('20 %'!$E25,,(COLUMNS($E$6:AO24)-1)*4,,4)),"")</f>
        <v>0.5</v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>
        <f ca="1">IFERROR(AVERAGE(OFFSET('20 %'!$E25,,(COLUMNS($E$6:AS24)-1)*4,,4)),"")</f>
        <v>0.76250000000000007</v>
      </c>
    </row>
    <row r="25" spans="2:45" x14ac:dyDescent="0.25">
      <c r="B25" s="42" t="str">
        <f>IF(ISBLANK('Nota de Estudiantes'!B26),"",'Nota de Estudiantes'!B26)</f>
        <v>20</v>
      </c>
      <c r="C25" s="42" t="str">
        <f>IF(ISBLANK('Nota de Estudiantes'!C26),"",'Nota de Estudiantes'!C26)</f>
        <v>RENGIFO REYNAGA, BRANDON PAUL</v>
      </c>
      <c r="D25" s="38" t="str">
        <f>IF(ISBLANK('Nota de Estudiantes'!D26),"",'Nota de Estudiantes'!D26)</f>
        <v>05</v>
      </c>
      <c r="E25" s="54">
        <f ca="1">IFERROR(AVERAGE(OFFSET('20 %'!$E26,,(COLUMNS($E$6:E25)-1)*4,,4)),"")</f>
        <v>0.71666666666666667</v>
      </c>
      <c r="F25" s="54">
        <f ca="1">IFERROR(AVERAGE(OFFSET('20 %'!$E26,,(COLUMNS($E$6:F25)-1)*4,,4)),"")</f>
        <v>0.8125</v>
      </c>
      <c r="G25" s="54">
        <f ca="1">IFERROR(AVERAGE(OFFSET('20 %'!$E26,,(COLUMNS($E$6:G25)-1)*4,,4)),"")</f>
        <v>0.75</v>
      </c>
      <c r="H25" s="54">
        <f ca="1">IFERROR(AVERAGE(OFFSET('20 %'!$E26,,(COLUMNS($E$6:H25)-1)*4,,4)),"")</f>
        <v>0.8</v>
      </c>
      <c r="I25" s="54">
        <f ca="1">IFERROR(AVERAGE(OFFSET('20 %'!$E26,,(COLUMNS($E$6:I25)-1)*4,,4)),"")</f>
        <v>0.75</v>
      </c>
      <c r="J25" s="54">
        <f ca="1">IFERROR(AVERAGE(OFFSET('20 %'!$E26,,(COLUMNS($E$6:J25)-1)*4,,4)),"")</f>
        <v>0.84999999999999987</v>
      </c>
      <c r="K25" s="54">
        <f ca="1">IFERROR(AVERAGE(OFFSET('20 %'!$E26,,(COLUMNS($E$6:K25)-1)*4,,4)),"")</f>
        <v>0.42500000000000004</v>
      </c>
      <c r="L25" s="54" t="str">
        <f ca="1">IFERROR(AVERAGE(OFFSET('20 %'!$E26,,(COLUMNS($E$6:L25)-1)*4,,4)),"")</f>
        <v/>
      </c>
      <c r="M25" s="54">
        <f ca="1">IFERROR(AVERAGE(OFFSET('20 %'!$E26,,(COLUMNS($E$6:M25)-1)*4,,4)),"")</f>
        <v>0.9</v>
      </c>
      <c r="N25" s="54" t="str">
        <f ca="1">IFERROR(AVERAGE(OFFSET('20 %'!$E26,,(COLUMNS($E$6:N25)-1)*4,,4)),"")</f>
        <v/>
      </c>
      <c r="O25" s="54">
        <f ca="1">IFERROR(AVERAGE(OFFSET('20 %'!$E26,,(COLUMNS($E$6:O25)-1)*4,,4)),"")</f>
        <v>0.9</v>
      </c>
      <c r="P25" s="54" t="str">
        <f ca="1">IFERROR(AVERAGE(OFFSET('20 %'!$E26,,(COLUMNS($E$6:P25)-1)*4,,4)),"")</f>
        <v/>
      </c>
      <c r="Q25" s="54">
        <f ca="1">IFERROR(AVERAGE(OFFSET('20 %'!$E26,,(COLUMNS($E$6:Q25)-1)*4,,4)),"")</f>
        <v>0.76666666666666661</v>
      </c>
      <c r="R25" s="54">
        <f ca="1">IFERROR(AVERAGE(OFFSET('20 %'!$E26,,(COLUMNS($E$6:R25)-1)*4,,4)),"")</f>
        <v>0.57499999999999996</v>
      </c>
      <c r="S25" s="54">
        <f ca="1">IFERROR(AVERAGE(OFFSET('20 %'!$E26,,(COLUMNS($E$6:S25)-1)*4,,4)),"")</f>
        <v>0.7</v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>
        <f ca="1">IFERROR(AVERAGE(OFFSET('20 %'!$E26,,(COLUMNS($E$6:V25)-1)*4,,4)),"")</f>
        <v>0.55000000000000004</v>
      </c>
      <c r="W25" s="54">
        <f ca="1">IFERROR(AVERAGE(OFFSET('20 %'!$E26,,(COLUMNS($E$6:W25)-1)*4,,4)),"")</f>
        <v>0.55000000000000004</v>
      </c>
      <c r="X25" s="54">
        <f ca="1">IFERROR(AVERAGE(OFFSET('20 %'!$E26,,(COLUMNS($E$6:X25)-1)*4,,4)),"")</f>
        <v>0.70000000000000007</v>
      </c>
      <c r="Y25" s="54">
        <f ca="1">IFERROR(AVERAGE(OFFSET('20 %'!$E26,,(COLUMNS($E$6:Y25)-1)*4,,4)),"")</f>
        <v>0.83749999999999991</v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>
        <f ca="1">IFERROR(AVERAGE(OFFSET('20 %'!$E26,,(COLUMNS($E$6:AF25)-1)*4,,4)),"")</f>
        <v>0.83749999999999991</v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>
        <f ca="1">IFERROR(AVERAGE(OFFSET('20 %'!$E26,,(COLUMNS($E$6:AK25)-1)*4,,4)),"")</f>
        <v>0.75</v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>
        <f ca="1">IFERROR(AVERAGE(OFFSET('20 %'!$E26,,(COLUMNS($E$6:AO25)-1)*4,,4)),"")</f>
        <v>0.75</v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>
        <f ca="1">IFERROR(AVERAGE(OFFSET('20 %'!$E26,,(COLUMNS($E$6:AS25)-1)*4,,4)),"")</f>
        <v>0.88749999999999996</v>
      </c>
    </row>
    <row r="26" spans="2:45" x14ac:dyDescent="0.25">
      <c r="B26" s="42" t="str">
        <f>IF(ISBLANK('Nota de Estudiantes'!B27),"",'Nota de Estudiantes'!B27)</f>
        <v>21</v>
      </c>
      <c r="C26" s="42" t="str">
        <f>IF(ISBLANK('Nota de Estudiantes'!C27),"",'Nota de Estudiantes'!C27)</f>
        <v>SALAZAR MONTES, CARLOS ALBERTO</v>
      </c>
      <c r="D26" s="38" t="str">
        <f>IF(ISBLANK('Nota de Estudiantes'!D27),"",'Nota de Estudiantes'!D27)</f>
        <v>01</v>
      </c>
      <c r="E26" s="54">
        <f ca="1">IFERROR(AVERAGE(OFFSET('20 %'!$E27,,(COLUMNS($E$6:E26)-1)*4,,4)),"")</f>
        <v>0.71666666666666667</v>
      </c>
      <c r="F26" s="54">
        <f ca="1">IFERROR(AVERAGE(OFFSET('20 %'!$E27,,(COLUMNS($E$6:F26)-1)*4,,4)),"")</f>
        <v>0.65000000000000013</v>
      </c>
      <c r="G26" s="54">
        <f ca="1">IFERROR(AVERAGE(OFFSET('20 %'!$E27,,(COLUMNS($E$6:G26)-1)*4,,4)),"")</f>
        <v>0.75</v>
      </c>
      <c r="H26" s="54">
        <f ca="1">IFERROR(AVERAGE(OFFSET('20 %'!$E27,,(COLUMNS($E$6:H26)-1)*4,,4)),"")</f>
        <v>0.6</v>
      </c>
      <c r="I26" s="54">
        <f ca="1">IFERROR(AVERAGE(OFFSET('20 %'!$E27,,(COLUMNS($E$6:I26)-1)*4,,4)),"")</f>
        <v>0.65</v>
      </c>
      <c r="J26" s="54">
        <f ca="1">IFERROR(AVERAGE(OFFSET('20 %'!$E27,,(COLUMNS($E$6:J26)-1)*4,,4)),"")</f>
        <v>0.63750000000000007</v>
      </c>
      <c r="K26" s="54">
        <f ca="1">IFERROR(AVERAGE(OFFSET('20 %'!$E27,,(COLUMNS($E$6:K26)-1)*4,,4)),"")</f>
        <v>0.625</v>
      </c>
      <c r="L26" s="54" t="str">
        <f ca="1">IFERROR(AVERAGE(OFFSET('20 %'!$E27,,(COLUMNS($E$6:L26)-1)*4,,4)),"")</f>
        <v/>
      </c>
      <c r="M26" s="54">
        <f ca="1">IFERROR(AVERAGE(OFFSET('20 %'!$E27,,(COLUMNS($E$6:M26)-1)*4,,4)),"")</f>
        <v>0.55000000000000004</v>
      </c>
      <c r="N26" s="54" t="str">
        <f ca="1">IFERROR(AVERAGE(OFFSET('20 %'!$E27,,(COLUMNS($E$6:N26)-1)*4,,4)),"")</f>
        <v/>
      </c>
      <c r="O26" s="54">
        <f ca="1">IFERROR(AVERAGE(OFFSET('20 %'!$E27,,(COLUMNS($E$6:O26)-1)*4,,4)),"")</f>
        <v>0.55000000000000004</v>
      </c>
      <c r="P26" s="54" t="str">
        <f ca="1">IFERROR(AVERAGE(OFFSET('20 %'!$E27,,(COLUMNS($E$6:P26)-1)*4,,4)),"")</f>
        <v/>
      </c>
      <c r="Q26" s="54">
        <f ca="1">IFERROR(AVERAGE(OFFSET('20 %'!$E27,,(COLUMNS($E$6:Q26)-1)*4,,4)),"")</f>
        <v>0.65</v>
      </c>
      <c r="R26" s="54">
        <f ca="1">IFERROR(AVERAGE(OFFSET('20 %'!$E27,,(COLUMNS($E$6:R26)-1)*4,,4)),"")</f>
        <v>0.72499999999999998</v>
      </c>
      <c r="S26" s="54">
        <f ca="1">IFERROR(AVERAGE(OFFSET('20 %'!$E27,,(COLUMNS($E$6:S26)-1)*4,,4)),"")</f>
        <v>1</v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>
        <f ca="1">IFERROR(AVERAGE(OFFSET('20 %'!$E27,,(COLUMNS($E$6:V26)-1)*4,,4)),"")</f>
        <v>0.95</v>
      </c>
      <c r="W26" s="54">
        <f ca="1">IFERROR(AVERAGE(OFFSET('20 %'!$E27,,(COLUMNS($E$6:W26)-1)*4,,4)),"")</f>
        <v>0.75</v>
      </c>
      <c r="X26" s="54">
        <f ca="1">IFERROR(AVERAGE(OFFSET('20 %'!$E27,,(COLUMNS($E$6:X26)-1)*4,,4)),"")</f>
        <v>0.85</v>
      </c>
      <c r="Y26" s="54">
        <f ca="1">IFERROR(AVERAGE(OFFSET('20 %'!$E27,,(COLUMNS($E$6:Y26)-1)*4,,4)),"")</f>
        <v>0.88749999999999996</v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>
        <f ca="1">IFERROR(AVERAGE(OFFSET('20 %'!$E27,,(COLUMNS($E$6:AF26)-1)*4,,4)),"")</f>
        <v>0.82499999999999996</v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>
        <f ca="1">IFERROR(AVERAGE(OFFSET('20 %'!$E27,,(COLUMNS($E$6:AK26)-1)*4,,4)),"")</f>
        <v>0.65</v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>
        <f ca="1">IFERROR(AVERAGE(OFFSET('20 %'!$E27,,(COLUMNS($E$6:AO26)-1)*4,,4)),"")</f>
        <v>0.8</v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>
        <f ca="1">IFERROR(AVERAGE(OFFSET('20 %'!$E27,,(COLUMNS($E$6:AS26)-1)*4,,4)),"")</f>
        <v>0.71250000000000002</v>
      </c>
    </row>
    <row r="27" spans="2:45" x14ac:dyDescent="0.25">
      <c r="B27" s="42" t="str">
        <f>IF(ISBLANK('Nota de Estudiantes'!B28),"",'Nota de Estudiantes'!B28)</f>
        <v>22</v>
      </c>
      <c r="C27" s="42" t="str">
        <f>IF(ISBLANK('Nota de Estudiantes'!C28),"",'Nota de Estudiantes'!C28)</f>
        <v>SILVA VILCHEZ, JOSE LUIS</v>
      </c>
      <c r="D27" s="38" t="str">
        <f>IF(ISBLANK('Nota de Estudiantes'!D28),"",'Nota de Estudiantes'!D28)</f>
        <v>05</v>
      </c>
      <c r="E27" s="54">
        <f ca="1">IFERROR(AVERAGE(OFFSET('20 %'!$E28,,(COLUMNS($E$6:E27)-1)*4,,4)),"")</f>
        <v>0.71666666666666667</v>
      </c>
      <c r="F27" s="54">
        <f ca="1">IFERROR(AVERAGE(OFFSET('20 %'!$E28,,(COLUMNS($E$6:F27)-1)*4,,4)),"")</f>
        <v>0.8125</v>
      </c>
      <c r="G27" s="54">
        <f ca="1">IFERROR(AVERAGE(OFFSET('20 %'!$E28,,(COLUMNS($E$6:G27)-1)*4,,4)),"")</f>
        <v>0.75</v>
      </c>
      <c r="H27" s="54">
        <f ca="1">IFERROR(AVERAGE(OFFSET('20 %'!$E28,,(COLUMNS($E$6:H27)-1)*4,,4)),"")</f>
        <v>0.6</v>
      </c>
      <c r="I27" s="54">
        <f ca="1">IFERROR(AVERAGE(OFFSET('20 %'!$E28,,(COLUMNS($E$6:I27)-1)*4,,4)),"")</f>
        <v>0.71666666666666667</v>
      </c>
      <c r="J27" s="54">
        <f ca="1">IFERROR(AVERAGE(OFFSET('20 %'!$E28,,(COLUMNS($E$6:J27)-1)*4,,4)),"")</f>
        <v>0.82499999999999996</v>
      </c>
      <c r="K27" s="54">
        <f ca="1">IFERROR(AVERAGE(OFFSET('20 %'!$E28,,(COLUMNS($E$6:K27)-1)*4,,4)),"")</f>
        <v>0.85</v>
      </c>
      <c r="L27" s="54" t="str">
        <f ca="1">IFERROR(AVERAGE(OFFSET('20 %'!$E28,,(COLUMNS($E$6:L27)-1)*4,,4)),"")</f>
        <v/>
      </c>
      <c r="M27" s="54">
        <f ca="1">IFERROR(AVERAGE(OFFSET('20 %'!$E28,,(COLUMNS($E$6:M27)-1)*4,,4)),"")</f>
        <v>0.5</v>
      </c>
      <c r="N27" s="54" t="str">
        <f ca="1">IFERROR(AVERAGE(OFFSET('20 %'!$E28,,(COLUMNS($E$6:N27)-1)*4,,4)),"")</f>
        <v/>
      </c>
      <c r="O27" s="54">
        <f ca="1">IFERROR(AVERAGE(OFFSET('20 %'!$E28,,(COLUMNS($E$6:O27)-1)*4,,4)),"")</f>
        <v>0.5</v>
      </c>
      <c r="P27" s="54" t="str">
        <f ca="1">IFERROR(AVERAGE(OFFSET('20 %'!$E28,,(COLUMNS($E$6:P27)-1)*4,,4)),"")</f>
        <v/>
      </c>
      <c r="Q27" s="54">
        <f ca="1">IFERROR(AVERAGE(OFFSET('20 %'!$E28,,(COLUMNS($E$6:Q27)-1)*4,,4)),"")</f>
        <v>0.6</v>
      </c>
      <c r="R27" s="54">
        <f ca="1">IFERROR(AVERAGE(OFFSET('20 %'!$E28,,(COLUMNS($E$6:R27)-1)*4,,4)),"")</f>
        <v>0.82499999999999996</v>
      </c>
      <c r="S27" s="54">
        <f ca="1">IFERROR(AVERAGE(OFFSET('20 %'!$E28,,(COLUMNS($E$6:S27)-1)*4,,4)),"")</f>
        <v>0.6</v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>
        <f ca="1">IFERROR(AVERAGE(OFFSET('20 %'!$E28,,(COLUMNS($E$6:V27)-1)*4,,4)),"")</f>
        <v>0.65</v>
      </c>
      <c r="W27" s="54">
        <f ca="1">IFERROR(AVERAGE(OFFSET('20 %'!$E28,,(COLUMNS($E$6:W27)-1)*4,,4)),"")</f>
        <v>0.8</v>
      </c>
      <c r="X27" s="54">
        <f ca="1">IFERROR(AVERAGE(OFFSET('20 %'!$E28,,(COLUMNS($E$6:X27)-1)*4,,4)),"")</f>
        <v>0.80000000000000016</v>
      </c>
      <c r="Y27" s="54">
        <f ca="1">IFERROR(AVERAGE(OFFSET('20 %'!$E28,,(COLUMNS($E$6:Y27)-1)*4,,4)),"")</f>
        <v>0.83750000000000002</v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>
        <f ca="1">IFERROR(AVERAGE(OFFSET('20 %'!$E28,,(COLUMNS($E$6:AF27)-1)*4,,4)),"")</f>
        <v>0.5625</v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>
        <f ca="1">IFERROR(AVERAGE(OFFSET('20 %'!$E28,,(COLUMNS($E$6:AK27)-1)*4,,4)),"")</f>
        <v>0.8</v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>
        <f ca="1">IFERROR(AVERAGE(OFFSET('20 %'!$E28,,(COLUMNS($E$6:AO27)-1)*4,,4)),"")</f>
        <v>0.45</v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>
        <f ca="1">IFERROR(AVERAGE(OFFSET('20 %'!$E28,,(COLUMNS($E$6:AS27)-1)*4,,4)),"")</f>
        <v>0.89999999999999991</v>
      </c>
    </row>
    <row r="28" spans="2:45" x14ac:dyDescent="0.25">
      <c r="B28" s="42" t="str">
        <f>IF(ISBLANK('Nota de Estudiantes'!B29),"",'Nota de Estudiantes'!B29)</f>
        <v>23</v>
      </c>
      <c r="C28" s="42" t="str">
        <f>IF(ISBLANK('Nota de Estudiantes'!C29),"",'Nota de Estudiantes'!C29)</f>
        <v>TORRES ZAPATA, MICHEL EMERSON</v>
      </c>
      <c r="D28" s="38" t="str">
        <f>IF(ISBLANK('Nota de Estudiantes'!D29),"",'Nota de Estudiantes'!D29)</f>
        <v>04</v>
      </c>
      <c r="E28" s="54">
        <f ca="1">IFERROR(AVERAGE(OFFSET('20 %'!$E29,,(COLUMNS($E$6:E28)-1)*4,,4)),"")</f>
        <v>0.83333333333333337</v>
      </c>
      <c r="F28" s="54">
        <f ca="1">IFERROR(AVERAGE(OFFSET('20 %'!$E29,,(COLUMNS($E$6:F28)-1)*4,,4)),"")</f>
        <v>0.77500000000000002</v>
      </c>
      <c r="G28" s="54">
        <f ca="1">IFERROR(AVERAGE(OFFSET('20 %'!$E29,,(COLUMNS($E$6:G28)-1)*4,,4)),"")</f>
        <v>0.75</v>
      </c>
      <c r="H28" s="54">
        <f ca="1">IFERROR(AVERAGE(OFFSET('20 %'!$E29,,(COLUMNS($E$6:H28)-1)*4,,4)),"")</f>
        <v>0.8</v>
      </c>
      <c r="I28" s="54">
        <f ca="1">IFERROR(AVERAGE(OFFSET('20 %'!$E29,,(COLUMNS($E$6:I28)-1)*4,,4)),"")</f>
        <v>0.9</v>
      </c>
      <c r="J28" s="54">
        <f ca="1">IFERROR(AVERAGE(OFFSET('20 %'!$E29,,(COLUMNS($E$6:J28)-1)*4,,4)),"")</f>
        <v>0.76250000000000007</v>
      </c>
      <c r="K28" s="54">
        <f ca="1">IFERROR(AVERAGE(OFFSET('20 %'!$E29,,(COLUMNS($E$6:K28)-1)*4,,4)),"")</f>
        <v>0.82499999999999996</v>
      </c>
      <c r="L28" s="54" t="str">
        <f ca="1">IFERROR(AVERAGE(OFFSET('20 %'!$E29,,(COLUMNS($E$6:L28)-1)*4,,4)),"")</f>
        <v/>
      </c>
      <c r="M28" s="54">
        <f ca="1">IFERROR(AVERAGE(OFFSET('20 %'!$E29,,(COLUMNS($E$6:M28)-1)*4,,4)),"")</f>
        <v>0.65</v>
      </c>
      <c r="N28" s="54" t="str">
        <f ca="1">IFERROR(AVERAGE(OFFSET('20 %'!$E29,,(COLUMNS($E$6:N28)-1)*4,,4)),"")</f>
        <v/>
      </c>
      <c r="O28" s="54">
        <f ca="1">IFERROR(AVERAGE(OFFSET('20 %'!$E29,,(COLUMNS($E$6:O28)-1)*4,,4)),"")</f>
        <v>0.65</v>
      </c>
      <c r="P28" s="54" t="str">
        <f ca="1">IFERROR(AVERAGE(OFFSET('20 %'!$E29,,(COLUMNS($E$6:P28)-1)*4,,4)),"")</f>
        <v/>
      </c>
      <c r="Q28" s="54">
        <f ca="1">IFERROR(AVERAGE(OFFSET('20 %'!$E29,,(COLUMNS($E$6:Q28)-1)*4,,4)),"")</f>
        <v>0.76666666666666661</v>
      </c>
      <c r="R28" s="54">
        <f ca="1">IFERROR(AVERAGE(OFFSET('20 %'!$E29,,(COLUMNS($E$6:R28)-1)*4,,4)),"")</f>
        <v>0.45</v>
      </c>
      <c r="S28" s="54">
        <f ca="1">IFERROR(AVERAGE(OFFSET('20 %'!$E29,,(COLUMNS($E$6:S28)-1)*4,,4)),"")</f>
        <v>0.7</v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>
        <f ca="1">IFERROR(AVERAGE(OFFSET('20 %'!$E29,,(COLUMNS($E$6:V28)-1)*4,,4)),"")</f>
        <v>0.4</v>
      </c>
      <c r="W28" s="54">
        <f ca="1">IFERROR(AVERAGE(OFFSET('20 %'!$E29,,(COLUMNS($E$6:W28)-1)*4,,4)),"")</f>
        <v>0.875</v>
      </c>
      <c r="X28" s="54">
        <f ca="1">IFERROR(AVERAGE(OFFSET('20 %'!$E29,,(COLUMNS($E$6:X28)-1)*4,,4)),"")</f>
        <v>0.91666666666666663</v>
      </c>
      <c r="Y28" s="54">
        <f ca="1">IFERROR(AVERAGE(OFFSET('20 %'!$E29,,(COLUMNS($E$6:Y28)-1)*4,,4)),"")</f>
        <v>0.78749999999999998</v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>
        <f ca="1">IFERROR(AVERAGE(OFFSET('20 %'!$E29,,(COLUMNS($E$6:AF28)-1)*4,,4)),"")</f>
        <v>0.61250000000000004</v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>
        <f ca="1">IFERROR(AVERAGE(OFFSET('20 %'!$E29,,(COLUMNS($E$6:AK28)-1)*4,,4)),"")</f>
        <v>0.7</v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>
        <f ca="1">IFERROR(AVERAGE(OFFSET('20 %'!$E29,,(COLUMNS($E$6:AO28)-1)*4,,4)),"")</f>
        <v>0.45</v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>
        <f ca="1">IFERROR(AVERAGE(OFFSET('20 %'!$E29,,(COLUMNS($E$6:AS28)-1)*4,,4)),"")</f>
        <v>0.66250000000000009</v>
      </c>
    </row>
    <row r="29" spans="2:45" x14ac:dyDescent="0.25">
      <c r="B29" s="42" t="str">
        <f>IF(ISBLANK('Nota de Estudiantes'!B30),"",'Nota de Estudiantes'!B30)</f>
        <v>24</v>
      </c>
      <c r="C29" s="42" t="str">
        <f>IF(ISBLANK('Nota de Estudiantes'!C30),"",'Nota de Estudiantes'!C30)</f>
        <v>VEGA BUENO, JAVIER ADRIAN</v>
      </c>
      <c r="D29" s="38" t="str">
        <f>IF(ISBLANK('Nota de Estudiantes'!D30),"",'Nota de Estudiantes'!D30)</f>
        <v>02</v>
      </c>
      <c r="E29" s="54">
        <f ca="1">IFERROR(AVERAGE(OFFSET('20 %'!$E30,,(COLUMNS($E$6:E29)-1)*4,,4)),"")</f>
        <v>0.76666666666666661</v>
      </c>
      <c r="F29" s="54">
        <f ca="1">IFERROR(AVERAGE(OFFSET('20 %'!$E30,,(COLUMNS($E$6:F29)-1)*4,,4)),"")</f>
        <v>0.68750000000000011</v>
      </c>
      <c r="G29" s="54">
        <f ca="1">IFERROR(AVERAGE(OFFSET('20 %'!$E30,,(COLUMNS($E$6:G29)-1)*4,,4)),"")</f>
        <v>0.5</v>
      </c>
      <c r="H29" s="54">
        <f ca="1">IFERROR(AVERAGE(OFFSET('20 %'!$E30,,(COLUMNS($E$6:H29)-1)*4,,4)),"")</f>
        <v>0.7</v>
      </c>
      <c r="I29" s="54">
        <f ca="1">IFERROR(AVERAGE(OFFSET('20 %'!$E30,,(COLUMNS($E$6:I29)-1)*4,,4)),"")</f>
        <v>0.78333333333333333</v>
      </c>
      <c r="J29" s="54">
        <f ca="1">IFERROR(AVERAGE(OFFSET('20 %'!$E30,,(COLUMNS($E$6:J29)-1)*4,,4)),"")</f>
        <v>0.58750000000000002</v>
      </c>
      <c r="K29" s="54">
        <f ca="1">IFERROR(AVERAGE(OFFSET('20 %'!$E30,,(COLUMNS($E$6:K29)-1)*4,,4)),"")</f>
        <v>0.57499999999999996</v>
      </c>
      <c r="L29" s="54" t="str">
        <f ca="1">IFERROR(AVERAGE(OFFSET('20 %'!$E30,,(COLUMNS($E$6:L29)-1)*4,,4)),"")</f>
        <v/>
      </c>
      <c r="M29" s="54">
        <f ca="1">IFERROR(AVERAGE(OFFSET('20 %'!$E30,,(COLUMNS($E$6:M29)-1)*4,,4)),"")</f>
        <v>0.75</v>
      </c>
      <c r="N29" s="54" t="str">
        <f ca="1">IFERROR(AVERAGE(OFFSET('20 %'!$E30,,(COLUMNS($E$6:N29)-1)*4,,4)),"")</f>
        <v/>
      </c>
      <c r="O29" s="54">
        <f ca="1">IFERROR(AVERAGE(OFFSET('20 %'!$E30,,(COLUMNS($E$6:O29)-1)*4,,4)),"")</f>
        <v>0.75</v>
      </c>
      <c r="P29" s="54" t="str">
        <f ca="1">IFERROR(AVERAGE(OFFSET('20 %'!$E30,,(COLUMNS($E$6:P29)-1)*4,,4)),"")</f>
        <v/>
      </c>
      <c r="Q29" s="54">
        <f ca="1">IFERROR(AVERAGE(OFFSET('20 %'!$E30,,(COLUMNS($E$6:Q29)-1)*4,,4)),"")</f>
        <v>0.6</v>
      </c>
      <c r="R29" s="54">
        <f ca="1">IFERROR(AVERAGE(OFFSET('20 %'!$E30,,(COLUMNS($E$6:R29)-1)*4,,4)),"")</f>
        <v>0.85000000000000009</v>
      </c>
      <c r="S29" s="54">
        <f ca="1">IFERROR(AVERAGE(OFFSET('20 %'!$E30,,(COLUMNS($E$6:S29)-1)*4,,4)),"")</f>
        <v>0.5</v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>
        <f ca="1">IFERROR(AVERAGE(OFFSET('20 %'!$E30,,(COLUMNS($E$6:V29)-1)*4,,4)),"")</f>
        <v>0.8</v>
      </c>
      <c r="W29" s="54">
        <f ca="1">IFERROR(AVERAGE(OFFSET('20 %'!$E30,,(COLUMNS($E$6:W29)-1)*4,,4)),"")</f>
        <v>0.77500000000000002</v>
      </c>
      <c r="X29" s="54">
        <f ca="1">IFERROR(AVERAGE(OFFSET('20 %'!$E30,,(COLUMNS($E$6:X29)-1)*4,,4)),"")</f>
        <v>0.8666666666666667</v>
      </c>
      <c r="Y29" s="54">
        <f ca="1">IFERROR(AVERAGE(OFFSET('20 %'!$E30,,(COLUMNS($E$6:Y29)-1)*4,,4)),"")</f>
        <v>0.85000000000000009</v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>
        <f ca="1">IFERROR(AVERAGE(OFFSET('20 %'!$E30,,(COLUMNS($E$6:AF29)-1)*4,,4)),"")</f>
        <v>0.72500000000000009</v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>
        <f ca="1">IFERROR(AVERAGE(OFFSET('20 %'!$E30,,(COLUMNS($E$6:AK29)-1)*4,,4)),"")</f>
        <v>0.6</v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>
        <f ca="1">IFERROR(AVERAGE(OFFSET('20 %'!$E30,,(COLUMNS($E$6:AO29)-1)*4,,4)),"")</f>
        <v>0.9</v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>
        <f ca="1">IFERROR(AVERAGE(OFFSET('20 %'!$E30,,(COLUMNS($E$6:AS29)-1)*4,,4)),"")</f>
        <v>0.75</v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32</v>
      </c>
      <c r="C2" s="201"/>
      <c r="D2" s="272"/>
      <c r="E2" s="182" t="s">
        <v>316</v>
      </c>
      <c r="F2" s="183"/>
      <c r="G2" s="183"/>
      <c r="H2" s="184"/>
      <c r="I2" s="179" t="s">
        <v>317</v>
      </c>
      <c r="J2" s="180"/>
      <c r="K2" s="180"/>
      <c r="L2" s="180"/>
      <c r="M2" s="180"/>
      <c r="N2" s="181"/>
      <c r="O2" s="179" t="s">
        <v>318</v>
      </c>
      <c r="P2" s="180"/>
      <c r="Q2" s="180"/>
      <c r="R2" s="180"/>
      <c r="S2" s="196" t="s">
        <v>53</v>
      </c>
      <c r="T2" s="196"/>
      <c r="U2" s="196"/>
      <c r="V2" s="196"/>
      <c r="W2" s="196" t="s">
        <v>55</v>
      </c>
      <c r="X2" s="196"/>
      <c r="Y2" s="196"/>
      <c r="Z2" s="178" t="s">
        <v>56</v>
      </c>
      <c r="AA2" s="178"/>
      <c r="AB2" s="178"/>
      <c r="AC2" s="178"/>
      <c r="AD2" s="178" t="s">
        <v>57</v>
      </c>
      <c r="AE2" s="178"/>
      <c r="AF2" s="178"/>
      <c r="AG2" s="178"/>
      <c r="AH2" s="178" t="s">
        <v>58</v>
      </c>
      <c r="AI2" s="178"/>
      <c r="AJ2" s="178"/>
      <c r="AK2" s="178"/>
      <c r="AL2" s="178"/>
      <c r="AM2" s="179" t="s">
        <v>319</v>
      </c>
      <c r="AN2" s="180"/>
      <c r="AO2" s="180"/>
      <c r="AP2" s="181"/>
      <c r="AQ2" s="182" t="s">
        <v>320</v>
      </c>
      <c r="AR2" s="183"/>
      <c r="AS2" s="184"/>
    </row>
    <row r="3" spans="1:45" ht="156" customHeight="1" x14ac:dyDescent="0.25">
      <c r="B3" s="179" t="s">
        <v>33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70</v>
      </c>
      <c r="C4" s="271"/>
      <c r="E4" s="267" t="s">
        <v>74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24</v>
      </c>
      <c r="F5" s="30">
        <f ca="1">COUNTIFS(Avg!F$6:F$98,("&gt;="&amp;$A5),Avg!F$6:F$98,("&lt;="&amp;$C5))</f>
        <v>16</v>
      </c>
      <c r="G5" s="30">
        <f ca="1">COUNTIFS(Avg!G$6:G$98,("&gt;="&amp;$A5),Avg!G$6:G$98,("&lt;="&amp;$C5))</f>
        <v>18</v>
      </c>
      <c r="H5" s="30">
        <f ca="1">COUNTIFS(Avg!H$6:H$98,("&gt;="&amp;$A5),Avg!H$6:H$98,("&lt;="&amp;$C5))</f>
        <v>21</v>
      </c>
      <c r="I5" s="30">
        <f ca="1">COUNTIFS(Avg!I$6:I$98,("&gt;="&amp;$A5),Avg!I$6:I$98,("&lt;="&amp;$C5))</f>
        <v>18</v>
      </c>
      <c r="J5" s="30">
        <f ca="1">COUNTIFS(Avg!J$6:J$98,("&gt;="&amp;$A5),Avg!J$6:J$98,("&lt;="&amp;$C5))</f>
        <v>14</v>
      </c>
      <c r="K5" s="30">
        <f ca="1">COUNTIFS(Avg!K$6:K$98,("&gt;="&amp;$A5),Avg!K$6:K$98,("&lt;="&amp;$C5))</f>
        <v>9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10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12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11</v>
      </c>
      <c r="R5" s="30">
        <f ca="1">COUNTIFS(Avg!R$6:R$98,("&gt;="&amp;$A5),Avg!R$6:R$98,("&lt;="&amp;$C5))</f>
        <v>14</v>
      </c>
      <c r="S5" s="30">
        <f ca="1">COUNTIFS(Avg!S$6:S$98,("&gt;="&amp;$A5),Avg!S$6:S$98,("&lt;="&amp;$C5))</f>
        <v>14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14</v>
      </c>
      <c r="W5" s="30">
        <f ca="1">COUNTIFS(Avg!W$6:W$98,("&gt;="&amp;$A5),Avg!W$6:W$98,("&lt;="&amp;$C5))</f>
        <v>19</v>
      </c>
      <c r="X5" s="30">
        <f ca="1">COUNTIFS(Avg!X$6:X$98,("&gt;="&amp;$A5),Avg!X$6:X$98,("&lt;="&amp;$C5))</f>
        <v>21</v>
      </c>
      <c r="Y5" s="30">
        <f ca="1">COUNTIFS(Avg!Y$6:Y$98,("&gt;="&amp;$A5),Avg!Y$6:Y$98,("&lt;="&amp;$C5))</f>
        <v>23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12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13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16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18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8</v>
      </c>
      <c r="G6" s="30">
        <f ca="1">COUNTIFS(Avg!G$6:G$98,("&gt;="&amp;$A6),Avg!G$6:G$98,("&lt;="&amp;$C6))</f>
        <v>3</v>
      </c>
      <c r="H6" s="30">
        <f ca="1">COUNTIFS(Avg!H$6:H$98,("&gt;="&amp;$A6),Avg!H$6:H$98,("&lt;="&amp;$C6))</f>
        <v>2</v>
      </c>
      <c r="I6" s="30">
        <f ca="1">COUNTIFS(Avg!I$6:I$98,("&gt;="&amp;$A6),Avg!I$6:I$98,("&lt;="&amp;$C6))</f>
        <v>5</v>
      </c>
      <c r="J6" s="30">
        <f ca="1">COUNTIFS(Avg!J$6:J$98,("&gt;="&amp;$A6),Avg!J$6:J$98,("&lt;="&amp;$C6))</f>
        <v>10</v>
      </c>
      <c r="K6" s="30">
        <f ca="1">COUNTIFS(Avg!K$6:K$98,("&gt;="&amp;$A6),Avg!K$6:K$98,("&lt;="&amp;$C6))</f>
        <v>12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6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3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11</v>
      </c>
      <c r="R6" s="30">
        <f ca="1">COUNTIFS(Avg!R$6:R$98,("&gt;="&amp;$A6),Avg!R$6:R$98,("&lt;="&amp;$C6))</f>
        <v>7</v>
      </c>
      <c r="S6" s="30">
        <f ca="1">COUNTIFS(Avg!S$6:S$98,("&gt;="&amp;$A6),Avg!S$6:S$98,("&lt;="&amp;$C6))</f>
        <v>5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6</v>
      </c>
      <c r="W6" s="30">
        <f ca="1">COUNTIFS(Avg!W$6:W$98,("&gt;="&amp;$A6),Avg!W$6:W$98,("&lt;="&amp;$C6))</f>
        <v>5</v>
      </c>
      <c r="X6" s="30">
        <f ca="1">COUNTIFS(Avg!X$6:X$98,("&gt;="&amp;$A6),Avg!X$6:X$98,("&lt;="&amp;$C6))</f>
        <v>3</v>
      </c>
      <c r="Y6" s="30">
        <f ca="1">COUNTIFS(Avg!Y$6:Y$98,("&gt;="&amp;$A6),Avg!Y$6:Y$98,("&lt;="&amp;$C6))</f>
        <v>1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10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5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1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6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3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1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1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4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4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1</v>
      </c>
      <c r="R7" s="30">
        <f ca="1">COUNTIFS(Avg!R$6:R$98,("&gt;="&amp;$A7),Avg!R$6:R$98,("&lt;="&amp;$C7))</f>
        <v>1</v>
      </c>
      <c r="S7" s="30">
        <f ca="1">COUNTIFS(Avg!S$6:S$98,("&gt;="&amp;$A7),Avg!S$6:S$98,("&lt;="&amp;$C7))</f>
        <v>4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1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2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2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5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2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4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5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1</v>
      </c>
      <c r="R8" s="30">
        <f ca="1">COUNTIFS(Avg!R$6:R$98,("&gt;="&amp;$A8),Avg!R$6:R$98,("&lt;="&amp;$C8))</f>
        <v>2</v>
      </c>
      <c r="S8" s="30">
        <f ca="1">COUNTIFS(Avg!S$6:S$98,("&gt;="&amp;$A8),Avg!S$6:S$98,("&lt;="&amp;$C8))</f>
        <v>1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3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4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2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>
        <f ca="1">IF(SUM(E$5:E$9)&lt;&gt;0,E5,"")</f>
        <v>24</v>
      </c>
      <c r="F10" s="30">
        <f t="shared" ref="F10:AS14" ca="1" si="0">IF(SUM(F$5:F$9)&lt;&gt;0,F5,"")</f>
        <v>16</v>
      </c>
      <c r="G10" s="30">
        <f t="shared" ca="1" si="0"/>
        <v>18</v>
      </c>
      <c r="H10" s="30">
        <f t="shared" ca="1" si="0"/>
        <v>21</v>
      </c>
      <c r="I10" s="30">
        <f t="shared" ca="1" si="0"/>
        <v>18</v>
      </c>
      <c r="J10" s="30">
        <f t="shared" ca="1" si="0"/>
        <v>14</v>
      </c>
      <c r="K10" s="30">
        <f t="shared" ca="1" si="0"/>
        <v>9</v>
      </c>
      <c r="L10" s="30" t="str">
        <f t="shared" ca="1" si="0"/>
        <v/>
      </c>
      <c r="M10" s="30">
        <f t="shared" ca="1" si="0"/>
        <v>10</v>
      </c>
      <c r="N10" s="30" t="str">
        <f t="shared" ca="1" si="0"/>
        <v/>
      </c>
      <c r="O10" s="30">
        <f t="shared" ca="1" si="0"/>
        <v>12</v>
      </c>
      <c r="P10" s="30" t="str">
        <f t="shared" ca="1" si="0"/>
        <v/>
      </c>
      <c r="Q10" s="30">
        <f t="shared" ca="1" si="0"/>
        <v>11</v>
      </c>
      <c r="R10" s="30">
        <f t="shared" ca="1" si="0"/>
        <v>14</v>
      </c>
      <c r="S10" s="30">
        <f t="shared" ca="1" si="0"/>
        <v>14</v>
      </c>
      <c r="T10" s="30" t="str">
        <f t="shared" ca="1" si="0"/>
        <v/>
      </c>
      <c r="U10" s="30" t="str">
        <f t="shared" ca="1" si="0"/>
        <v/>
      </c>
      <c r="V10" s="30">
        <f t="shared" ca="1" si="0"/>
        <v>14</v>
      </c>
      <c r="W10" s="30">
        <f t="shared" ca="1" si="0"/>
        <v>19</v>
      </c>
      <c r="X10" s="30">
        <f t="shared" ca="1" si="0"/>
        <v>21</v>
      </c>
      <c r="Y10" s="30">
        <f t="shared" ca="1" si="0"/>
        <v>23</v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>
        <f t="shared" ca="1" si="0"/>
        <v>12</v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>
        <f t="shared" ca="1" si="0"/>
        <v>13</v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>
        <f t="shared" ca="1" si="0"/>
        <v>16</v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>
        <f t="shared" ca="1" si="0"/>
        <v>18</v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>
        <f t="shared" ref="E11:T14" ca="1" si="2">IF(SUM(E$5:E$9)&lt;&gt;0,E6,"")</f>
        <v>0</v>
      </c>
      <c r="F11" s="30">
        <f t="shared" ca="1" si="2"/>
        <v>8</v>
      </c>
      <c r="G11" s="30">
        <f t="shared" ca="1" si="2"/>
        <v>3</v>
      </c>
      <c r="H11" s="30">
        <f t="shared" ca="1" si="2"/>
        <v>2</v>
      </c>
      <c r="I11" s="30">
        <f t="shared" ca="1" si="2"/>
        <v>5</v>
      </c>
      <c r="J11" s="30">
        <f t="shared" ca="1" si="2"/>
        <v>10</v>
      </c>
      <c r="K11" s="30">
        <f t="shared" ca="1" si="2"/>
        <v>12</v>
      </c>
      <c r="L11" s="30" t="str">
        <f t="shared" ca="1" si="2"/>
        <v/>
      </c>
      <c r="M11" s="30">
        <f t="shared" ca="1" si="2"/>
        <v>6</v>
      </c>
      <c r="N11" s="30" t="str">
        <f t="shared" ca="1" si="2"/>
        <v/>
      </c>
      <c r="O11" s="30">
        <f t="shared" ca="1" si="2"/>
        <v>3</v>
      </c>
      <c r="P11" s="30" t="str">
        <f t="shared" ca="1" si="2"/>
        <v/>
      </c>
      <c r="Q11" s="30">
        <f t="shared" ca="1" si="2"/>
        <v>11</v>
      </c>
      <c r="R11" s="30">
        <f t="shared" ca="1" si="2"/>
        <v>7</v>
      </c>
      <c r="S11" s="30">
        <f t="shared" ca="1" si="2"/>
        <v>5</v>
      </c>
      <c r="T11" s="30" t="str">
        <f t="shared" ca="1" si="2"/>
        <v/>
      </c>
      <c r="U11" s="30" t="str">
        <f t="shared" ca="1" si="0"/>
        <v/>
      </c>
      <c r="V11" s="30">
        <f t="shared" ca="1" si="0"/>
        <v>6</v>
      </c>
      <c r="W11" s="30">
        <f t="shared" ca="1" si="0"/>
        <v>5</v>
      </c>
      <c r="X11" s="30">
        <f t="shared" ca="1" si="0"/>
        <v>3</v>
      </c>
      <c r="Y11" s="30">
        <f t="shared" ca="1" si="0"/>
        <v>1</v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>
        <f t="shared" ca="1" si="0"/>
        <v>10</v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>
        <f t="shared" ca="1" si="0"/>
        <v>5</v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>
        <f t="shared" ca="1" si="0"/>
        <v>1</v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>
        <f t="shared" ca="1" si="0"/>
        <v>6</v>
      </c>
    </row>
    <row r="12" spans="1:45" x14ac:dyDescent="0.25">
      <c r="A12" s="266"/>
      <c r="B12" s="266"/>
      <c r="C12" s="45"/>
      <c r="D12" s="46">
        <f t="shared" si="1"/>
        <v>3</v>
      </c>
      <c r="E12" s="30">
        <f t="shared" ca="1" si="2"/>
        <v>0</v>
      </c>
      <c r="F12" s="30">
        <f t="shared" ca="1" si="0"/>
        <v>0</v>
      </c>
      <c r="G12" s="30">
        <f t="shared" ca="1" si="0"/>
        <v>3</v>
      </c>
      <c r="H12" s="30">
        <f t="shared" ca="1" si="0"/>
        <v>0</v>
      </c>
      <c r="I12" s="30">
        <f t="shared" ca="1" si="0"/>
        <v>1</v>
      </c>
      <c r="J12" s="30">
        <f t="shared" ca="1" si="0"/>
        <v>0</v>
      </c>
      <c r="K12" s="30">
        <f t="shared" ca="1" si="0"/>
        <v>1</v>
      </c>
      <c r="L12" s="30" t="str">
        <f t="shared" ca="1" si="0"/>
        <v/>
      </c>
      <c r="M12" s="30">
        <f t="shared" ca="1" si="0"/>
        <v>4</v>
      </c>
      <c r="N12" s="30" t="str">
        <f t="shared" ca="1" si="0"/>
        <v/>
      </c>
      <c r="O12" s="30">
        <f t="shared" ca="1" si="0"/>
        <v>4</v>
      </c>
      <c r="P12" s="30" t="str">
        <f t="shared" ca="1" si="0"/>
        <v/>
      </c>
      <c r="Q12" s="30">
        <f t="shared" ca="1" si="0"/>
        <v>1</v>
      </c>
      <c r="R12" s="30">
        <f t="shared" ca="1" si="0"/>
        <v>1</v>
      </c>
      <c r="S12" s="30">
        <f t="shared" ca="1" si="0"/>
        <v>4</v>
      </c>
      <c r="T12" s="30" t="str">
        <f t="shared" ca="1" si="0"/>
        <v/>
      </c>
      <c r="U12" s="30" t="str">
        <f t="shared" ca="1" si="0"/>
        <v/>
      </c>
      <c r="V12" s="30">
        <f t="shared" ca="1" si="0"/>
        <v>1</v>
      </c>
      <c r="W12" s="30">
        <f t="shared" ca="1" si="0"/>
        <v>0</v>
      </c>
      <c r="X12" s="30">
        <f t="shared" ca="1" si="0"/>
        <v>0</v>
      </c>
      <c r="Y12" s="30">
        <f t="shared" ca="1" si="0"/>
        <v>0</v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>
        <f t="shared" ca="1" si="0"/>
        <v>2</v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>
        <f t="shared" ca="1" si="0"/>
        <v>2</v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>
        <f t="shared" ca="1" si="0"/>
        <v>5</v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>
        <f t="shared" ca="1" si="0"/>
        <v>0</v>
      </c>
    </row>
    <row r="13" spans="1:45" x14ac:dyDescent="0.25">
      <c r="A13" s="266"/>
      <c r="B13" s="266"/>
      <c r="C13" s="45"/>
      <c r="D13" s="46">
        <f t="shared" si="1"/>
        <v>2</v>
      </c>
      <c r="E13" s="30">
        <f t="shared" ca="1" si="2"/>
        <v>0</v>
      </c>
      <c r="F13" s="30">
        <f t="shared" ca="1" si="0"/>
        <v>0</v>
      </c>
      <c r="G13" s="30">
        <f t="shared" ca="1" si="0"/>
        <v>0</v>
      </c>
      <c r="H13" s="30">
        <f t="shared" ca="1" si="0"/>
        <v>0</v>
      </c>
      <c r="I13" s="30">
        <f t="shared" ca="1" si="0"/>
        <v>0</v>
      </c>
      <c r="J13" s="30">
        <f t="shared" ca="1" si="0"/>
        <v>0</v>
      </c>
      <c r="K13" s="30">
        <f t="shared" ca="1" si="0"/>
        <v>2</v>
      </c>
      <c r="L13" s="30" t="str">
        <f t="shared" ca="1" si="0"/>
        <v/>
      </c>
      <c r="M13" s="30">
        <f t="shared" ca="1" si="0"/>
        <v>4</v>
      </c>
      <c r="N13" s="30" t="str">
        <f t="shared" ca="1" si="0"/>
        <v/>
      </c>
      <c r="O13" s="30">
        <f t="shared" ca="1" si="0"/>
        <v>5</v>
      </c>
      <c r="P13" s="30" t="str">
        <f t="shared" ca="1" si="0"/>
        <v/>
      </c>
      <c r="Q13" s="30">
        <f t="shared" ca="1" si="0"/>
        <v>1</v>
      </c>
      <c r="R13" s="30">
        <f t="shared" ca="1" si="0"/>
        <v>2</v>
      </c>
      <c r="S13" s="30">
        <f t="shared" ca="1" si="0"/>
        <v>1</v>
      </c>
      <c r="T13" s="30" t="str">
        <f t="shared" ca="1" si="0"/>
        <v/>
      </c>
      <c r="U13" s="30" t="str">
        <f t="shared" ca="1" si="0"/>
        <v/>
      </c>
      <c r="V13" s="30">
        <f t="shared" ca="1" si="0"/>
        <v>3</v>
      </c>
      <c r="W13" s="30">
        <f t="shared" ca="1" si="0"/>
        <v>0</v>
      </c>
      <c r="X13" s="30">
        <f t="shared" ca="1" si="0"/>
        <v>0</v>
      </c>
      <c r="Y13" s="30">
        <f t="shared" ca="1" si="0"/>
        <v>0</v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>
        <f t="shared" ca="1" si="0"/>
        <v>0</v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>
        <f t="shared" ca="1" si="0"/>
        <v>4</v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>
        <f t="shared" ca="1" si="0"/>
        <v>2</v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>
        <f t="shared" ca="1" si="0"/>
        <v>0</v>
      </c>
    </row>
    <row r="14" spans="1:45" x14ac:dyDescent="0.25">
      <c r="A14" s="266"/>
      <c r="B14" s="266"/>
      <c r="C14" s="45"/>
      <c r="D14" s="46">
        <f t="shared" si="1"/>
        <v>1</v>
      </c>
      <c r="E14" s="30">
        <f t="shared" ca="1" si="2"/>
        <v>0</v>
      </c>
      <c r="F14" s="30">
        <f t="shared" ca="1" si="0"/>
        <v>0</v>
      </c>
      <c r="G14" s="30">
        <f t="shared" ca="1" si="0"/>
        <v>0</v>
      </c>
      <c r="H14" s="30">
        <f t="shared" ca="1" si="0"/>
        <v>0</v>
      </c>
      <c r="I14" s="30">
        <f t="shared" ca="1" si="0"/>
        <v>0</v>
      </c>
      <c r="J14" s="30">
        <f t="shared" ca="1" si="0"/>
        <v>0</v>
      </c>
      <c r="K14" s="30">
        <f t="shared" ca="1" si="0"/>
        <v>0</v>
      </c>
      <c r="L14" s="30" t="str">
        <f t="shared" ca="1" si="0"/>
        <v/>
      </c>
      <c r="M14" s="30">
        <f t="shared" ca="1" si="0"/>
        <v>0</v>
      </c>
      <c r="N14" s="30" t="str">
        <f t="shared" ca="1" si="0"/>
        <v/>
      </c>
      <c r="O14" s="30">
        <f t="shared" ca="1" si="0"/>
        <v>0</v>
      </c>
      <c r="P14" s="30" t="str">
        <f t="shared" ca="1" si="0"/>
        <v/>
      </c>
      <c r="Q14" s="30">
        <f t="shared" ca="1" si="0"/>
        <v>0</v>
      </c>
      <c r="R14" s="30">
        <f t="shared" ca="1" si="0"/>
        <v>0</v>
      </c>
      <c r="S14" s="30">
        <f t="shared" ca="1" si="0"/>
        <v>0</v>
      </c>
      <c r="T14" s="30" t="str">
        <f t="shared" ca="1" si="0"/>
        <v/>
      </c>
      <c r="U14" s="30" t="str">
        <f t="shared" ca="1" si="0"/>
        <v/>
      </c>
      <c r="V14" s="30">
        <f t="shared" ca="1" si="0"/>
        <v>0</v>
      </c>
      <c r="W14" s="30">
        <f t="shared" ca="1" si="0"/>
        <v>0</v>
      </c>
      <c r="X14" s="30">
        <f t="shared" ca="1" si="0"/>
        <v>0</v>
      </c>
      <c r="Y14" s="30">
        <f t="shared" ca="1" si="0"/>
        <v>0</v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>
        <f t="shared" ca="1" si="0"/>
        <v>0</v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>
        <f t="shared" ca="1" si="0"/>
        <v>0</v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>
        <f t="shared" ca="1" si="0"/>
        <v>0</v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>
        <f t="shared" ca="1" si="0"/>
        <v>0</v>
      </c>
    </row>
    <row r="15" spans="1:45" x14ac:dyDescent="0.25">
      <c r="E15" s="267" t="s">
        <v>75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>
        <f ca="1">IFERROR(E5/SUM(E$5:E$9),"")</f>
        <v>1</v>
      </c>
      <c r="F16" s="34">
        <f t="shared" ref="F16:H16" ca="1" si="3">IFERROR(F5/SUM(F$5:F$9),"")</f>
        <v>0.66666666666666663</v>
      </c>
      <c r="G16" s="34">
        <f t="shared" ca="1" si="3"/>
        <v>0.75</v>
      </c>
      <c r="H16" s="34">
        <f t="shared" ca="1" si="3"/>
        <v>0.91304347826086951</v>
      </c>
      <c r="I16" s="34">
        <f t="shared" ref="I16:AS16" ca="1" si="4">IFERROR(I5/SUM(I$5:I$9),"")</f>
        <v>0.75</v>
      </c>
      <c r="J16" s="34">
        <f t="shared" ca="1" si="4"/>
        <v>0.58333333333333337</v>
      </c>
      <c r="K16" s="34">
        <f t="shared" ca="1" si="4"/>
        <v>0.375</v>
      </c>
      <c r="L16" s="34" t="str">
        <f t="shared" ca="1" si="4"/>
        <v/>
      </c>
      <c r="M16" s="34">
        <f t="shared" ca="1" si="4"/>
        <v>0.41666666666666669</v>
      </c>
      <c r="N16" s="34" t="str">
        <f t="shared" ca="1" si="4"/>
        <v/>
      </c>
      <c r="O16" s="34">
        <f t="shared" ca="1" si="4"/>
        <v>0.5</v>
      </c>
      <c r="P16" s="34" t="str">
        <f t="shared" ca="1" si="4"/>
        <v/>
      </c>
      <c r="Q16" s="34">
        <f t="shared" ca="1" si="4"/>
        <v>0.45833333333333331</v>
      </c>
      <c r="R16" s="34">
        <f t="shared" ca="1" si="4"/>
        <v>0.58333333333333337</v>
      </c>
      <c r="S16" s="34">
        <f t="shared" ca="1" si="4"/>
        <v>0.58333333333333337</v>
      </c>
      <c r="T16" s="34" t="str">
        <f t="shared" ca="1" si="4"/>
        <v/>
      </c>
      <c r="U16" s="34" t="str">
        <f t="shared" ca="1" si="4"/>
        <v/>
      </c>
      <c r="V16" s="34">
        <f t="shared" ca="1" si="4"/>
        <v>0.58333333333333337</v>
      </c>
      <c r="W16" s="34">
        <f t="shared" ca="1" si="4"/>
        <v>0.79166666666666663</v>
      </c>
      <c r="X16" s="34">
        <f t="shared" ca="1" si="4"/>
        <v>0.875</v>
      </c>
      <c r="Y16" s="34">
        <f t="shared" ca="1" si="4"/>
        <v>0.95833333333333337</v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>
        <f t="shared" ca="1" si="4"/>
        <v>0.5</v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>
        <f t="shared" ca="1" si="4"/>
        <v>0.54166666666666663</v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>
        <f t="shared" ca="1" si="4"/>
        <v>0.66666666666666663</v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>
        <f t="shared" ca="1" si="4"/>
        <v>0.75</v>
      </c>
    </row>
    <row r="17" spans="4:45" x14ac:dyDescent="0.25">
      <c r="D17" s="30">
        <f t="shared" ref="D17:D20" si="5">D6</f>
        <v>4</v>
      </c>
      <c r="E17" s="34">
        <f t="shared" ref="E17:H20" ca="1" si="6">IFERROR(E6/SUM(E$5:E$9),"")</f>
        <v>0</v>
      </c>
      <c r="F17" s="34">
        <f t="shared" ca="1" si="6"/>
        <v>0.33333333333333331</v>
      </c>
      <c r="G17" s="34">
        <f t="shared" ca="1" si="6"/>
        <v>0.125</v>
      </c>
      <c r="H17" s="34">
        <f t="shared" ca="1" si="6"/>
        <v>8.6956521739130432E-2</v>
      </c>
      <c r="I17" s="34">
        <f t="shared" ref="I17:AS17" ca="1" si="7">IFERROR(I6/SUM(I$5:I$9),"")</f>
        <v>0.20833333333333334</v>
      </c>
      <c r="J17" s="34">
        <f t="shared" ca="1" si="7"/>
        <v>0.41666666666666669</v>
      </c>
      <c r="K17" s="34">
        <f t="shared" ca="1" si="7"/>
        <v>0.5</v>
      </c>
      <c r="L17" s="34" t="str">
        <f t="shared" ca="1" si="7"/>
        <v/>
      </c>
      <c r="M17" s="34">
        <f t="shared" ca="1" si="7"/>
        <v>0.25</v>
      </c>
      <c r="N17" s="34" t="str">
        <f t="shared" ca="1" si="7"/>
        <v/>
      </c>
      <c r="O17" s="34">
        <f t="shared" ca="1" si="7"/>
        <v>0.125</v>
      </c>
      <c r="P17" s="34" t="str">
        <f t="shared" ca="1" si="7"/>
        <v/>
      </c>
      <c r="Q17" s="34">
        <f t="shared" ca="1" si="7"/>
        <v>0.45833333333333331</v>
      </c>
      <c r="R17" s="34">
        <f t="shared" ca="1" si="7"/>
        <v>0.29166666666666669</v>
      </c>
      <c r="S17" s="34">
        <f t="shared" ca="1" si="7"/>
        <v>0.20833333333333334</v>
      </c>
      <c r="T17" s="34" t="str">
        <f t="shared" ca="1" si="7"/>
        <v/>
      </c>
      <c r="U17" s="34" t="str">
        <f t="shared" ca="1" si="7"/>
        <v/>
      </c>
      <c r="V17" s="34">
        <f t="shared" ca="1" si="7"/>
        <v>0.25</v>
      </c>
      <c r="W17" s="34">
        <f t="shared" ca="1" si="7"/>
        <v>0.20833333333333334</v>
      </c>
      <c r="X17" s="34">
        <f t="shared" ca="1" si="7"/>
        <v>0.125</v>
      </c>
      <c r="Y17" s="34">
        <f t="shared" ca="1" si="7"/>
        <v>4.1666666666666664E-2</v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>
        <f t="shared" ca="1" si="7"/>
        <v>0.41666666666666669</v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>
        <f t="shared" ca="1" si="7"/>
        <v>0.20833333333333334</v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>
        <f t="shared" ca="1" si="7"/>
        <v>4.1666666666666664E-2</v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>
        <f t="shared" ca="1" si="7"/>
        <v>0.25</v>
      </c>
    </row>
    <row r="18" spans="4:45" x14ac:dyDescent="0.25">
      <c r="D18" s="30">
        <f t="shared" si="5"/>
        <v>3</v>
      </c>
      <c r="E18" s="34">
        <f t="shared" ca="1" si="6"/>
        <v>0</v>
      </c>
      <c r="F18" s="34">
        <f t="shared" ca="1" si="6"/>
        <v>0</v>
      </c>
      <c r="G18" s="34">
        <f t="shared" ca="1" si="6"/>
        <v>0.125</v>
      </c>
      <c r="H18" s="34">
        <f t="shared" ca="1" si="6"/>
        <v>0</v>
      </c>
      <c r="I18" s="34">
        <f t="shared" ref="I18:AS18" ca="1" si="8">IFERROR(I7/SUM(I$5:I$9),"")</f>
        <v>4.1666666666666664E-2</v>
      </c>
      <c r="J18" s="34">
        <f t="shared" ca="1" si="8"/>
        <v>0</v>
      </c>
      <c r="K18" s="34">
        <f t="shared" ca="1" si="8"/>
        <v>4.1666666666666664E-2</v>
      </c>
      <c r="L18" s="34" t="str">
        <f t="shared" ca="1" si="8"/>
        <v/>
      </c>
      <c r="M18" s="34">
        <f t="shared" ca="1" si="8"/>
        <v>0.16666666666666666</v>
      </c>
      <c r="N18" s="34" t="str">
        <f t="shared" ca="1" si="8"/>
        <v/>
      </c>
      <c r="O18" s="34">
        <f t="shared" ca="1" si="8"/>
        <v>0.16666666666666666</v>
      </c>
      <c r="P18" s="34" t="str">
        <f t="shared" ca="1" si="8"/>
        <v/>
      </c>
      <c r="Q18" s="34">
        <f t="shared" ca="1" si="8"/>
        <v>4.1666666666666664E-2</v>
      </c>
      <c r="R18" s="34">
        <f t="shared" ca="1" si="8"/>
        <v>4.1666666666666664E-2</v>
      </c>
      <c r="S18" s="34">
        <f t="shared" ca="1" si="8"/>
        <v>0.16666666666666666</v>
      </c>
      <c r="T18" s="34" t="str">
        <f t="shared" ca="1" si="8"/>
        <v/>
      </c>
      <c r="U18" s="34" t="str">
        <f t="shared" ca="1" si="8"/>
        <v/>
      </c>
      <c r="V18" s="34">
        <f t="shared" ca="1" si="8"/>
        <v>4.1666666666666664E-2</v>
      </c>
      <c r="W18" s="34">
        <f t="shared" ca="1" si="8"/>
        <v>0</v>
      </c>
      <c r="X18" s="34">
        <f t="shared" ca="1" si="8"/>
        <v>0</v>
      </c>
      <c r="Y18" s="34">
        <f t="shared" ca="1" si="8"/>
        <v>0</v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>
        <f t="shared" ca="1" si="8"/>
        <v>8.3333333333333329E-2</v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>
        <f t="shared" ca="1" si="8"/>
        <v>8.3333333333333329E-2</v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>
        <f t="shared" ca="1" si="8"/>
        <v>0.20833333333333334</v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>
        <f t="shared" ca="1" si="8"/>
        <v>0</v>
      </c>
    </row>
    <row r="19" spans="4:45" x14ac:dyDescent="0.25">
      <c r="D19" s="30">
        <f t="shared" si="5"/>
        <v>2</v>
      </c>
      <c r="E19" s="34">
        <f t="shared" ca="1" si="6"/>
        <v>0</v>
      </c>
      <c r="F19" s="34">
        <f t="shared" ca="1" si="6"/>
        <v>0</v>
      </c>
      <c r="G19" s="34">
        <f t="shared" ca="1" si="6"/>
        <v>0</v>
      </c>
      <c r="H19" s="34">
        <f t="shared" ca="1" si="6"/>
        <v>0</v>
      </c>
      <c r="I19" s="34">
        <f t="shared" ref="I19:AS19" ca="1" si="9">IFERROR(I8/SUM(I$5:I$9),"")</f>
        <v>0</v>
      </c>
      <c r="J19" s="34">
        <f t="shared" ca="1" si="9"/>
        <v>0</v>
      </c>
      <c r="K19" s="34">
        <f t="shared" ca="1" si="9"/>
        <v>8.3333333333333329E-2</v>
      </c>
      <c r="L19" s="34" t="str">
        <f t="shared" ca="1" si="9"/>
        <v/>
      </c>
      <c r="M19" s="34">
        <f t="shared" ca="1" si="9"/>
        <v>0.16666666666666666</v>
      </c>
      <c r="N19" s="34" t="str">
        <f t="shared" ca="1" si="9"/>
        <v/>
      </c>
      <c r="O19" s="34">
        <f t="shared" ca="1" si="9"/>
        <v>0.20833333333333334</v>
      </c>
      <c r="P19" s="34" t="str">
        <f t="shared" ca="1" si="9"/>
        <v/>
      </c>
      <c r="Q19" s="34">
        <f t="shared" ca="1" si="9"/>
        <v>4.1666666666666664E-2</v>
      </c>
      <c r="R19" s="34">
        <f t="shared" ca="1" si="9"/>
        <v>8.3333333333333329E-2</v>
      </c>
      <c r="S19" s="34">
        <f t="shared" ca="1" si="9"/>
        <v>4.1666666666666664E-2</v>
      </c>
      <c r="T19" s="34" t="str">
        <f t="shared" ca="1" si="9"/>
        <v/>
      </c>
      <c r="U19" s="34" t="str">
        <f t="shared" ca="1" si="9"/>
        <v/>
      </c>
      <c r="V19" s="34">
        <f t="shared" ca="1" si="9"/>
        <v>0.125</v>
      </c>
      <c r="W19" s="34">
        <f t="shared" ca="1" si="9"/>
        <v>0</v>
      </c>
      <c r="X19" s="34">
        <f t="shared" ca="1" si="9"/>
        <v>0</v>
      </c>
      <c r="Y19" s="34">
        <f t="shared" ca="1" si="9"/>
        <v>0</v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>
        <f t="shared" ca="1" si="9"/>
        <v>0</v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>
        <f t="shared" ca="1" si="9"/>
        <v>0.16666666666666666</v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>
        <f t="shared" ca="1" si="9"/>
        <v>8.3333333333333329E-2</v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>
        <f t="shared" ca="1" si="9"/>
        <v>0</v>
      </c>
    </row>
    <row r="20" spans="4:45" x14ac:dyDescent="0.25">
      <c r="D20" s="30">
        <f t="shared" si="5"/>
        <v>1</v>
      </c>
      <c r="E20" s="34">
        <f t="shared" ca="1" si="6"/>
        <v>0</v>
      </c>
      <c r="F20" s="34">
        <f t="shared" ca="1" si="6"/>
        <v>0</v>
      </c>
      <c r="G20" s="34">
        <f t="shared" ca="1" si="6"/>
        <v>0</v>
      </c>
      <c r="H20" s="34">
        <f t="shared" ca="1" si="6"/>
        <v>0</v>
      </c>
      <c r="I20" s="34">
        <f t="shared" ref="I20:AS20" ca="1" si="10">IFERROR(I9/SUM(I$5:I$9),"")</f>
        <v>0</v>
      </c>
      <c r="J20" s="34">
        <f t="shared" ca="1" si="10"/>
        <v>0</v>
      </c>
      <c r="K20" s="34">
        <f t="shared" ca="1" si="10"/>
        <v>0</v>
      </c>
      <c r="L20" s="34" t="str">
        <f t="shared" ca="1" si="10"/>
        <v/>
      </c>
      <c r="M20" s="34">
        <f t="shared" ca="1" si="10"/>
        <v>0</v>
      </c>
      <c r="N20" s="34" t="str">
        <f t="shared" ca="1" si="10"/>
        <v/>
      </c>
      <c r="O20" s="34">
        <f t="shared" ca="1" si="10"/>
        <v>0</v>
      </c>
      <c r="P20" s="34" t="str">
        <f t="shared" ca="1" si="10"/>
        <v/>
      </c>
      <c r="Q20" s="34">
        <f t="shared" ca="1" si="10"/>
        <v>0</v>
      </c>
      <c r="R20" s="34">
        <f t="shared" ca="1" si="10"/>
        <v>0</v>
      </c>
      <c r="S20" s="34">
        <f t="shared" ca="1" si="10"/>
        <v>0</v>
      </c>
      <c r="T20" s="34" t="str">
        <f t="shared" ca="1" si="10"/>
        <v/>
      </c>
      <c r="U20" s="34" t="str">
        <f t="shared" ca="1" si="10"/>
        <v/>
      </c>
      <c r="V20" s="34">
        <f t="shared" ca="1" si="10"/>
        <v>0</v>
      </c>
      <c r="W20" s="34">
        <f t="shared" ca="1" si="10"/>
        <v>0</v>
      </c>
      <c r="X20" s="34">
        <f t="shared" ca="1" si="10"/>
        <v>0</v>
      </c>
      <c r="Y20" s="34">
        <f t="shared" ca="1" si="10"/>
        <v>0</v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>
        <f t="shared" ca="1" si="10"/>
        <v>0</v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>
        <f t="shared" ca="1" si="10"/>
        <v>0</v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>
        <f t="shared" ca="1" si="10"/>
        <v>0</v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>
        <f t="shared" ca="1" si="10"/>
        <v>0</v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2025-09-12T19:58:26Z</dcterms:modified>
</cp:coreProperties>
</file>